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RH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&quot;€&quot;"/>
    <numFmt numFmtId="166" formatCode="0,0 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sz val="11"/>
    </font>
    <font>
      <b val="1"/>
      <color rgb="001E293B"/>
      <sz val="14"/>
    </font>
    <font>
      <b val="1"/>
      <sz val="11"/>
    </font>
    <font>
      <b val="1"/>
      <color rgb="00C8102E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0F2FE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166" fontId="2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3" borderId="1" pivotButton="0" quotePrefix="0" xfId="0"/>
    <xf numFmtId="165" fontId="2" fillId="5" borderId="1" applyAlignment="1" pivotButton="0" quotePrefix="0" xfId="0">
      <alignment horizontal="center" vertical="center" wrapText="1"/>
    </xf>
    <xf numFmtId="0" fontId="4" fillId="0" borderId="1" pivotButton="0" quotePrefix="0" xfId="0"/>
    <xf numFmtId="1" fontId="2" fillId="0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2" fillId="3" borderId="1" pivotButton="0" quotePrefix="0" xfId="0"/>
    <xf numFmtId="165" fontId="0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4" fillId="0" borderId="0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5" fillId="0" borderId="0" pivotButton="0" quotePrefix="0" xfId="0"/>
    <xf numFmtId="164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166" fontId="2" fillId="0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CACA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RH total par service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'Synthèse'!$A$15:$A$20</f>
            </numRef>
          </cat>
          <val>
            <numRef>
              <f>'Synthèse'!$B$15:$B$20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par catégorie</a:t>
            </a:r>
          </a:p>
        </rich>
      </tx>
    </title>
    <plotArea>
      <doughnutChart>
        <varyColors val="1"/>
        <ser>
          <idx val="0"/>
          <order val="0"/>
          <tx>
            <strRef>
              <f>'Synthèse'!G14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'Synthèse'!$F$15:$F$19</f>
            </numRef>
          </cat>
          <val>
            <numRef>
              <f>'Synthèse'!$G$15:$G$19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 Réalisé par service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'Synthèse'!B14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'Synthèse'!$A$15:$A$20</f>
            </numRef>
          </cat>
          <val>
            <numRef>
              <f>'Synthèse'!$B$15:$B$20</f>
            </numRef>
          </val>
        </ser>
        <ser>
          <idx val="1"/>
          <order val="1"/>
          <tx>
            <strRef>
              <f>'Synthèse'!C14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'Synthèse'!$A$15:$A$20</f>
            </numRef>
          </cat>
          <val>
            <numRef>
              <f>'Synthèse'!$C$15:$C$20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44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1" customWidth="1" min="3" max="3"/>
    <col width="13" customWidth="1" min="4" max="4"/>
    <col width="19" customWidth="1" min="5" max="5"/>
    <col width="26" customWidth="1" min="6" max="6"/>
    <col width="14" customWidth="1" min="7" max="7"/>
    <col width="13" customWidth="1" min="8" max="8"/>
    <col width="16" customWidth="1" min="9" max="9"/>
    <col width="12" customWidth="1" min="10" max="10"/>
    <col width="15" customWidth="1" min="11" max="11"/>
    <col width="15" customWidth="1" min="12" max="12"/>
    <col width="13" customWidth="1" min="13" max="13"/>
    <col width="13" customWidth="1" min="14" max="14"/>
    <col width="15" customWidth="1" min="15" max="15"/>
    <col width="15" customWidth="1" min="16" max="16"/>
    <col width="14" customWidth="1" min="17" max="17"/>
    <col width="14" customWidth="1" min="18" max="18"/>
    <col width="14" customWidth="1" min="19" max="19"/>
    <col width="13" customWidth="1" min="20" max="20"/>
    <col width="15" customWidth="1" min="21" max="21"/>
  </cols>
  <sheetData>
    <row r="1" ht="40" customHeight="1">
      <c r="A1" s="1" t="inlineStr">
        <is>
          <t>ID</t>
        </is>
      </c>
      <c r="B1" s="1" t="inlineStr">
        <is>
          <t>Nom</t>
        </is>
      </c>
      <c r="C1" s="1" t="inlineStr">
        <is>
          <t>Prénom</t>
        </is>
      </c>
      <c r="D1" s="1" t="inlineStr">
        <is>
          <t>Ville</t>
        </is>
      </c>
      <c r="E1" s="1" t="inlineStr">
        <is>
          <t>Service</t>
        </is>
      </c>
      <c r="F1" s="1" t="inlineStr">
        <is>
          <t>Poste</t>
        </is>
      </c>
      <c r="G1" s="1" t="inlineStr">
        <is>
          <t>Type de contrat</t>
        </is>
      </c>
      <c r="H1" s="1" t="inlineStr">
        <is>
          <t>Date d'entrée</t>
        </is>
      </c>
      <c r="I1" s="1" t="inlineStr">
        <is>
          <t>Salaire brut annuel budgété</t>
        </is>
      </c>
      <c r="J1" s="1" t="inlineStr">
        <is>
          <t>Charges patronales (%)</t>
        </is>
      </c>
      <c r="K1" s="1" t="inlineStr">
        <is>
          <t>Charges patronales (€)</t>
        </is>
      </c>
      <c r="L1" s="1" t="inlineStr">
        <is>
          <t>Coût employeur annuel</t>
        </is>
      </c>
      <c r="M1" s="1" t="inlineStr">
        <is>
          <t>Budget formation</t>
        </is>
      </c>
      <c r="N1" s="1" t="inlineStr">
        <is>
          <t>Budget avantages</t>
        </is>
      </c>
      <c r="O1" s="1" t="inlineStr">
        <is>
          <t>Budget recrutement</t>
        </is>
      </c>
      <c r="P1" s="1" t="inlineStr">
        <is>
          <t>Budget déplacements</t>
        </is>
      </c>
      <c r="Q1" s="1" t="inlineStr">
        <is>
          <t>Budget RH total</t>
        </is>
      </c>
      <c r="R1" s="1" t="inlineStr">
        <is>
          <t>Réalisé à date</t>
        </is>
      </c>
      <c r="S1" s="1" t="inlineStr">
        <is>
          <t>Écart budgétaire</t>
        </is>
      </c>
      <c r="T1" s="1" t="inlineStr">
        <is>
          <t>Taux de consommation</t>
        </is>
      </c>
      <c r="U1" s="1" t="inlineStr">
        <is>
          <t>Statut budgétaire</t>
        </is>
      </c>
    </row>
    <row r="2">
      <c r="A2" s="2" t="inlineStr">
        <is>
          <t>COL-001</t>
        </is>
      </c>
      <c r="B2" s="3" t="inlineStr">
        <is>
          <t>Martin</t>
        </is>
      </c>
      <c r="C2" s="3" t="inlineStr">
        <is>
          <t>Camille</t>
        </is>
      </c>
      <c r="D2" s="3" t="inlineStr">
        <is>
          <t>Paris</t>
        </is>
      </c>
      <c r="E2" s="3" t="inlineStr">
        <is>
          <t>Direction</t>
        </is>
      </c>
      <c r="F2" s="3" t="inlineStr">
        <is>
          <t>Directrice générale</t>
        </is>
      </c>
      <c r="G2" s="3" t="inlineStr">
        <is>
          <t>CDI</t>
        </is>
      </c>
      <c r="H2" s="30" t="n">
        <v>44607</v>
      </c>
      <c r="I2" s="31" t="n">
        <v>78000</v>
      </c>
      <c r="J2" s="32" t="n">
        <v>0.42</v>
      </c>
      <c r="K2" s="33">
        <f>I2*J2</f>
        <v/>
      </c>
      <c r="L2" s="33">
        <f>I2+K2</f>
        <v/>
      </c>
      <c r="M2" s="31" t="n">
        <v>1500</v>
      </c>
      <c r="N2" s="31" t="n">
        <v>4200</v>
      </c>
      <c r="O2" s="31" t="n">
        <v>0</v>
      </c>
      <c r="P2" s="31" t="n">
        <v>3000</v>
      </c>
      <c r="Q2" s="33">
        <f>L2+M2+N2+O2+P2</f>
        <v/>
      </c>
      <c r="R2" s="31" t="n">
        <v>52500</v>
      </c>
      <c r="S2" s="33">
        <f>Q2-R2</f>
        <v/>
      </c>
      <c r="T2" s="34">
        <f>IFERROR(R2/Q2,0)</f>
        <v/>
      </c>
      <c r="U2" s="2">
        <f>IF(T2&gt;1,"Dépassement",IF(T2&gt;=0.9,"À surveiller","Conforme"))</f>
        <v/>
      </c>
    </row>
    <row r="3">
      <c r="A3" s="9" t="inlineStr">
        <is>
          <t>COL-002</t>
        </is>
      </c>
      <c r="B3" s="10" t="inlineStr">
        <is>
          <t>Bernard</t>
        </is>
      </c>
      <c r="C3" s="10" t="inlineStr">
        <is>
          <t>Julien</t>
        </is>
      </c>
      <c r="D3" s="10" t="inlineStr">
        <is>
          <t>Lyon</t>
        </is>
      </c>
      <c r="E3" s="10" t="inlineStr">
        <is>
          <t>Commercial</t>
        </is>
      </c>
      <c r="F3" s="10" t="inlineStr">
        <is>
          <t>Responsable commercial</t>
        </is>
      </c>
      <c r="G3" s="10" t="inlineStr">
        <is>
          <t>CDI</t>
        </is>
      </c>
      <c r="H3" s="35" t="n">
        <v>44805</v>
      </c>
      <c r="I3" s="31" t="n">
        <v>52000</v>
      </c>
      <c r="J3" s="32" t="n">
        <v>0.42</v>
      </c>
      <c r="K3" s="36">
        <f>I3*J3</f>
        <v/>
      </c>
      <c r="L3" s="36">
        <f>I3+K3</f>
        <v/>
      </c>
      <c r="M3" s="31" t="n">
        <v>2000</v>
      </c>
      <c r="N3" s="31" t="n">
        <v>2500</v>
      </c>
      <c r="O3" s="31" t="n">
        <v>0</v>
      </c>
      <c r="P3" s="31" t="n">
        <v>6500</v>
      </c>
      <c r="Q3" s="36">
        <f>L3+M3+N3+O3+P3</f>
        <v/>
      </c>
      <c r="R3" s="31" t="n">
        <v>38500</v>
      </c>
      <c r="S3" s="36">
        <f>Q3-R3</f>
        <v/>
      </c>
      <c r="T3" s="37">
        <f>IFERROR(R3/Q3,0)</f>
        <v/>
      </c>
      <c r="U3" s="9">
        <f>IF(T3&gt;1,"Dépassement",IF(T3&gt;=0.9,"À surveiller","Conforme"))</f>
        <v/>
      </c>
    </row>
    <row r="4">
      <c r="A4" s="2" t="inlineStr">
        <is>
          <t>COL-003</t>
        </is>
      </c>
      <c r="B4" s="3" t="inlineStr">
        <is>
          <t>Dubois</t>
        </is>
      </c>
      <c r="C4" s="3" t="inlineStr">
        <is>
          <t>Léa</t>
        </is>
      </c>
      <c r="D4" s="3" t="inlineStr">
        <is>
          <t>Marseille</t>
        </is>
      </c>
      <c r="E4" s="3" t="inlineStr">
        <is>
          <t>Marketing</t>
        </is>
      </c>
      <c r="F4" s="3" t="inlineStr">
        <is>
          <t>Cheffe de projet digital</t>
        </is>
      </c>
      <c r="G4" s="3" t="inlineStr">
        <is>
          <t>CDI</t>
        </is>
      </c>
      <c r="H4" s="30" t="n">
        <v>45005</v>
      </c>
      <c r="I4" s="31" t="n">
        <v>44000</v>
      </c>
      <c r="J4" s="32" t="n">
        <v>0.42</v>
      </c>
      <c r="K4" s="33">
        <f>I4*J4</f>
        <v/>
      </c>
      <c r="L4" s="33">
        <f>I4+K4</f>
        <v/>
      </c>
      <c r="M4" s="31" t="n">
        <v>2200</v>
      </c>
      <c r="N4" s="31" t="n">
        <v>1800</v>
      </c>
      <c r="O4" s="31" t="n">
        <v>0</v>
      </c>
      <c r="P4" s="31" t="n">
        <v>2800</v>
      </c>
      <c r="Q4" s="33">
        <f>L4+M4+N4+O4+P4</f>
        <v/>
      </c>
      <c r="R4" s="31" t="n">
        <v>33400</v>
      </c>
      <c r="S4" s="33">
        <f>Q4-R4</f>
        <v/>
      </c>
      <c r="T4" s="34">
        <f>IFERROR(R4/Q4,0)</f>
        <v/>
      </c>
      <c r="U4" s="2">
        <f>IF(T4&gt;1,"Dépassement",IF(T4&gt;=0.9,"À surveiller","Conforme"))</f>
        <v/>
      </c>
    </row>
    <row r="5">
      <c r="A5" s="9" t="inlineStr">
        <is>
          <t>COL-004</t>
        </is>
      </c>
      <c r="B5" s="10" t="inlineStr">
        <is>
          <t>Moreau</t>
        </is>
      </c>
      <c r="C5" s="10" t="inlineStr">
        <is>
          <t>Thomas</t>
        </is>
      </c>
      <c r="D5" s="10" t="inlineStr">
        <is>
          <t>Toulouse</t>
        </is>
      </c>
      <c r="E5" s="10" t="inlineStr">
        <is>
          <t>Informatique</t>
        </is>
      </c>
      <c r="F5" s="10" t="inlineStr">
        <is>
          <t>Développeur senior</t>
        </is>
      </c>
      <c r="G5" s="10" t="inlineStr">
        <is>
          <t>CDI</t>
        </is>
      </c>
      <c r="H5" s="35" t="n">
        <v>44722</v>
      </c>
      <c r="I5" s="31" t="n">
        <v>55000</v>
      </c>
      <c r="J5" s="32" t="n">
        <v>0.42</v>
      </c>
      <c r="K5" s="36">
        <f>I5*J5</f>
        <v/>
      </c>
      <c r="L5" s="36">
        <f>I5+K5</f>
        <v/>
      </c>
      <c r="M5" s="31" t="n">
        <v>3000</v>
      </c>
      <c r="N5" s="31" t="n">
        <v>2200</v>
      </c>
      <c r="O5" s="31" t="n">
        <v>1500</v>
      </c>
      <c r="P5" s="31" t="n">
        <v>1200</v>
      </c>
      <c r="Q5" s="36">
        <f>L5+M5+N5+O5+P5</f>
        <v/>
      </c>
      <c r="R5" s="31" t="n">
        <v>49000</v>
      </c>
      <c r="S5" s="36">
        <f>Q5-R5</f>
        <v/>
      </c>
      <c r="T5" s="37">
        <f>IFERROR(R5/Q5,0)</f>
        <v/>
      </c>
      <c r="U5" s="9">
        <f>IF(T5&gt;1,"Dépassement",IF(T5&gt;=0.9,"À surveiller","Conforme"))</f>
        <v/>
      </c>
    </row>
    <row r="6">
      <c r="A6" s="2" t="inlineStr">
        <is>
          <t>COL-005</t>
        </is>
      </c>
      <c r="B6" s="3" t="inlineStr">
        <is>
          <t>Laurent</t>
        </is>
      </c>
      <c r="C6" s="3" t="inlineStr">
        <is>
          <t>Chloé</t>
        </is>
      </c>
      <c r="D6" s="3" t="inlineStr">
        <is>
          <t>Bordeaux</t>
        </is>
      </c>
      <c r="E6" s="3" t="inlineStr">
        <is>
          <t>Ressources humaines</t>
        </is>
      </c>
      <c r="F6" s="3" t="inlineStr">
        <is>
          <t>Responsable RH</t>
        </is>
      </c>
      <c r="G6" s="3" t="inlineStr">
        <is>
          <t>CDI</t>
        </is>
      </c>
      <c r="H6" s="30" t="n">
        <v>44872</v>
      </c>
      <c r="I6" s="31" t="n">
        <v>50000</v>
      </c>
      <c r="J6" s="32" t="n">
        <v>0.42</v>
      </c>
      <c r="K6" s="33">
        <f>I6*J6</f>
        <v/>
      </c>
      <c r="L6" s="33">
        <f>I6+K6</f>
        <v/>
      </c>
      <c r="M6" s="31" t="n">
        <v>2500</v>
      </c>
      <c r="N6" s="31" t="n">
        <v>2000</v>
      </c>
      <c r="O6" s="31" t="n">
        <v>4500</v>
      </c>
      <c r="P6" s="31" t="n">
        <v>1500</v>
      </c>
      <c r="Q6" s="33">
        <f>L6+M6+N6+O6+P6</f>
        <v/>
      </c>
      <c r="R6" s="31" t="n">
        <v>36200</v>
      </c>
      <c r="S6" s="33">
        <f>Q6-R6</f>
        <v/>
      </c>
      <c r="T6" s="34">
        <f>IFERROR(R6/Q6,0)</f>
        <v/>
      </c>
      <c r="U6" s="2">
        <f>IF(T6&gt;1,"Dépassement",IF(T6&gt;=0.9,"À surveiller","Conforme"))</f>
        <v/>
      </c>
    </row>
    <row r="7">
      <c r="A7" s="9" t="inlineStr">
        <is>
          <t>COL-006</t>
        </is>
      </c>
      <c r="B7" s="10" t="inlineStr">
        <is>
          <t>Petit</t>
        </is>
      </c>
      <c r="C7" s="10" t="inlineStr">
        <is>
          <t>Nicolas</t>
        </is>
      </c>
      <c r="D7" s="10" t="inlineStr">
        <is>
          <t>Lille</t>
        </is>
      </c>
      <c r="E7" s="10" t="inlineStr">
        <is>
          <t>Production</t>
        </is>
      </c>
      <c r="F7" s="10" t="inlineStr">
        <is>
          <t>Chef d'atelier</t>
        </is>
      </c>
      <c r="G7" s="10" t="inlineStr">
        <is>
          <t>CDI</t>
        </is>
      </c>
      <c r="H7" s="35" t="n">
        <v>44942</v>
      </c>
      <c r="I7" s="31" t="n">
        <v>42000</v>
      </c>
      <c r="J7" s="32" t="n">
        <v>0.42</v>
      </c>
      <c r="K7" s="36">
        <f>I7*J7</f>
        <v/>
      </c>
      <c r="L7" s="36">
        <f>I7+K7</f>
        <v/>
      </c>
      <c r="M7" s="31" t="n">
        <v>1200</v>
      </c>
      <c r="N7" s="31" t="n">
        <v>2600</v>
      </c>
      <c r="O7" s="31" t="n">
        <v>0</v>
      </c>
      <c r="P7" s="31" t="n">
        <v>900</v>
      </c>
      <c r="Q7" s="36">
        <f>L7+M7+N7+O7+P7</f>
        <v/>
      </c>
      <c r="R7" s="31" t="n">
        <v>29800</v>
      </c>
      <c r="S7" s="36">
        <f>Q7-R7</f>
        <v/>
      </c>
      <c r="T7" s="37">
        <f>IFERROR(R7/Q7,0)</f>
        <v/>
      </c>
      <c r="U7" s="9">
        <f>IF(T7&gt;1,"Dépassement",IF(T7&gt;=0.9,"À surveiller","Conforme"))</f>
        <v/>
      </c>
    </row>
    <row r="8">
      <c r="A8" s="2" t="inlineStr">
        <is>
          <t>COL-007</t>
        </is>
      </c>
      <c r="B8" s="3" t="inlineStr">
        <is>
          <t>Robert</t>
        </is>
      </c>
      <c r="C8" s="3" t="inlineStr">
        <is>
          <t>Manon</t>
        </is>
      </c>
      <c r="D8" s="3" t="inlineStr">
        <is>
          <t>Nantes</t>
        </is>
      </c>
      <c r="E8" s="3" t="inlineStr">
        <is>
          <t>Commercial</t>
        </is>
      </c>
      <c r="F8" s="3" t="inlineStr">
        <is>
          <t>Assistante commerciale</t>
        </is>
      </c>
      <c r="G8" s="3" t="inlineStr">
        <is>
          <t>Alternance</t>
        </is>
      </c>
      <c r="H8" s="30" t="n">
        <v>45901</v>
      </c>
      <c r="I8" s="31" t="n">
        <v>21600</v>
      </c>
      <c r="J8" s="32" t="n">
        <v>0.35</v>
      </c>
      <c r="K8" s="33">
        <f>I8*J8</f>
        <v/>
      </c>
      <c r="L8" s="33">
        <f>I8+K8</f>
        <v/>
      </c>
      <c r="M8" s="31" t="n">
        <v>800</v>
      </c>
      <c r="N8" s="31" t="n">
        <v>600</v>
      </c>
      <c r="O8" s="31" t="n">
        <v>0</v>
      </c>
      <c r="P8" s="31" t="n">
        <v>1200</v>
      </c>
      <c r="Q8" s="33">
        <f>L8+M8+N8+O8+P8</f>
        <v/>
      </c>
      <c r="R8" s="31" t="n">
        <v>14500</v>
      </c>
      <c r="S8" s="33">
        <f>Q8-R8</f>
        <v/>
      </c>
      <c r="T8" s="34">
        <f>IFERROR(R8/Q8,0)</f>
        <v/>
      </c>
      <c r="U8" s="2">
        <f>IF(T8&gt;1,"Dépassement",IF(T8&gt;=0.9,"À surveiller","Conforme"))</f>
        <v/>
      </c>
    </row>
    <row r="9">
      <c r="A9" s="9" t="inlineStr">
        <is>
          <t>COL-008</t>
        </is>
      </c>
      <c r="B9" s="10" t="inlineStr">
        <is>
          <t>Richard</t>
        </is>
      </c>
      <c r="C9" s="10" t="inlineStr">
        <is>
          <t>Antoine</t>
        </is>
      </c>
      <c r="D9" s="10" t="inlineStr">
        <is>
          <t>Strasbourg</t>
        </is>
      </c>
      <c r="E9" s="10" t="inlineStr">
        <is>
          <t>Informatique</t>
        </is>
      </c>
      <c r="F9" s="10" t="inlineStr">
        <is>
          <t>Technicien support</t>
        </is>
      </c>
      <c r="G9" s="10" t="inlineStr">
        <is>
          <t>CDD</t>
        </is>
      </c>
      <c r="H9" s="35" t="n">
        <v>46034</v>
      </c>
      <c r="I9" s="31" t="n">
        <v>34000</v>
      </c>
      <c r="J9" s="32" t="n">
        <v>0.4</v>
      </c>
      <c r="K9" s="36">
        <f>I9*J9</f>
        <v/>
      </c>
      <c r="L9" s="36">
        <f>I9+K9</f>
        <v/>
      </c>
      <c r="M9" s="31" t="n">
        <v>1500</v>
      </c>
      <c r="N9" s="31" t="n">
        <v>900</v>
      </c>
      <c r="O9" s="31" t="n">
        <v>0</v>
      </c>
      <c r="P9" s="31" t="n">
        <v>700</v>
      </c>
      <c r="Q9" s="36">
        <f>L9+M9+N9+O9+P9</f>
        <v/>
      </c>
      <c r="R9" s="31" t="n">
        <v>26800</v>
      </c>
      <c r="S9" s="36">
        <f>Q9-R9</f>
        <v/>
      </c>
      <c r="T9" s="37">
        <f>IFERROR(R9/Q9,0)</f>
        <v/>
      </c>
      <c r="U9" s="9">
        <f>IF(T9&gt;1,"Dépassement",IF(T9&gt;=0.9,"À surveiller","Conforme"))</f>
        <v/>
      </c>
    </row>
    <row r="10">
      <c r="A10" s="2" t="inlineStr">
        <is>
          <t>COL-009</t>
        </is>
      </c>
      <c r="B10" s="3" t="inlineStr">
        <is>
          <t>Durand</t>
        </is>
      </c>
      <c r="C10" s="3" t="inlineStr">
        <is>
          <t>Sarah</t>
        </is>
      </c>
      <c r="D10" s="3" t="inlineStr">
        <is>
          <t>Rennes</t>
        </is>
      </c>
      <c r="E10" s="3" t="inlineStr">
        <is>
          <t>Marketing</t>
        </is>
      </c>
      <c r="F10" s="3" t="inlineStr">
        <is>
          <t>Chargée de communication</t>
        </is>
      </c>
      <c r="G10" s="3" t="inlineStr">
        <is>
          <t>CDI</t>
        </is>
      </c>
      <c r="H10" s="30" t="n">
        <v>45384</v>
      </c>
      <c r="I10" s="31" t="n">
        <v>38000</v>
      </c>
      <c r="J10" s="32" t="n">
        <v>0.42</v>
      </c>
      <c r="K10" s="33">
        <f>I10*J10</f>
        <v/>
      </c>
      <c r="L10" s="33">
        <f>I10+K10</f>
        <v/>
      </c>
      <c r="M10" s="31" t="n">
        <v>1800</v>
      </c>
      <c r="N10" s="31" t="n">
        <v>1500</v>
      </c>
      <c r="O10" s="31" t="n">
        <v>0</v>
      </c>
      <c r="P10" s="31" t="n">
        <v>2200</v>
      </c>
      <c r="Q10" s="33">
        <f>L10+M10+N10+O10+P10</f>
        <v/>
      </c>
      <c r="R10" s="31" t="n">
        <v>24100</v>
      </c>
      <c r="S10" s="33">
        <f>Q10-R10</f>
        <v/>
      </c>
      <c r="T10" s="34">
        <f>IFERROR(R10/Q10,0)</f>
        <v/>
      </c>
      <c r="U10" s="2">
        <f>IF(T10&gt;1,"Dépassement",IF(T10&gt;=0.9,"À surveiller","Conforme"))</f>
        <v/>
      </c>
    </row>
    <row r="11">
      <c r="A11" s="9" t="inlineStr">
        <is>
          <t>COL-010</t>
        </is>
      </c>
      <c r="B11" s="10" t="inlineStr">
        <is>
          <t>Leroy</t>
        </is>
      </c>
      <c r="C11" s="10" t="inlineStr">
        <is>
          <t>Maxime</t>
        </is>
      </c>
      <c r="D11" s="10" t="inlineStr">
        <is>
          <t>Montpellier</t>
        </is>
      </c>
      <c r="E11" s="10" t="inlineStr">
        <is>
          <t>Production</t>
        </is>
      </c>
      <c r="F11" s="10" t="inlineStr">
        <is>
          <t>Opérateur de production</t>
        </is>
      </c>
      <c r="G11" s="10" t="inlineStr">
        <is>
          <t>CDI</t>
        </is>
      </c>
      <c r="H11" s="35" t="n">
        <v>46188</v>
      </c>
      <c r="I11" s="31" t="n">
        <v>32000</v>
      </c>
      <c r="J11" s="32" t="n">
        <v>0.4</v>
      </c>
      <c r="K11" s="36">
        <f>I11*J11</f>
        <v/>
      </c>
      <c r="L11" s="36">
        <f>I11+K11</f>
        <v/>
      </c>
      <c r="M11" s="31" t="n">
        <v>1000</v>
      </c>
      <c r="N11" s="31" t="n">
        <v>2000</v>
      </c>
      <c r="O11" s="31" t="n">
        <v>0</v>
      </c>
      <c r="P11" s="31" t="n">
        <v>600</v>
      </c>
      <c r="Q11" s="36">
        <f>L11+M11+N11+O11+P11</f>
        <v/>
      </c>
      <c r="R11" s="31" t="n">
        <v>12000</v>
      </c>
      <c r="S11" s="36">
        <f>Q11-R11</f>
        <v/>
      </c>
      <c r="T11" s="37">
        <f>IFERROR(R11/Q11,0)</f>
        <v/>
      </c>
      <c r="U11" s="9">
        <f>IF(T11&gt;1,"Dépassement",IF(T11&gt;=0.9,"À surveiller","Conforme"))</f>
        <v/>
      </c>
    </row>
  </sheetData>
  <conditionalFormatting sqref="U2:U11">
    <cfRule type="expression" priority="1" dxfId="0" stopIfTrue="1">
      <formula>$U2="Dépassement"</formula>
    </cfRule>
    <cfRule type="expression" priority="2" dxfId="1" stopIfTrue="1">
      <formula>$U2="Conforme"</formula>
    </cfRule>
  </conditionalFormatting>
  <conditionalFormatting sqref="S2:S11">
    <cfRule type="expression" priority="3" dxfId="2" stopIfTrue="1">
      <formula>$S2&lt;0</formula>
    </cfRule>
  </conditionalFormatting>
  <conditionalFormatting sqref="T2:T11">
    <cfRule type="expression" priority="4" dxfId="2" stopIfTrue="1">
      <formula>$T2&gt;1</formula>
    </cfRule>
  </conditionalFormatting>
  <dataValidations count="1">
    <dataValidation sqref="G2:G11" showErrorMessage="1" showInputMessage="1" allowBlank="1" type="list">
      <formula1>"CDI,CDD,Alternance,Stage"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6" customWidth="1" min="4" max="4"/>
    <col width="3" customWidth="1" min="5" max="5"/>
    <col width="24" customWidth="1" min="6" max="6"/>
    <col width="18" customWidth="1" min="7" max="7"/>
    <col width="20" customWidth="1" min="8" max="8"/>
    <col width="14" customWidth="1" min="9" max="9"/>
  </cols>
  <sheetData>
    <row r="1">
      <c r="A1" s="14" t="inlineStr">
        <is>
          <t>Tableau de bord — Budget RH 2026</t>
        </is>
      </c>
    </row>
    <row r="2"/>
    <row r="3">
      <c r="A3" s="15" t="inlineStr">
        <is>
          <t>Budget RH total</t>
        </is>
      </c>
      <c r="B3" s="38">
        <f>SUM('Budget RH'!Q2:Q11)</f>
        <v/>
      </c>
    </row>
    <row r="4">
      <c r="A4" s="17" t="inlineStr">
        <is>
          <t>Réalisé à date</t>
        </is>
      </c>
      <c r="B4" s="38">
        <f>SUM('Budget RH'!R2:R11)</f>
        <v/>
      </c>
    </row>
    <row r="5">
      <c r="A5" s="15" t="inlineStr">
        <is>
          <t>Écart global</t>
        </is>
      </c>
      <c r="B5" s="36">
        <f>SUM('Budget RH'!S2:S11)</f>
        <v/>
      </c>
    </row>
    <row r="6">
      <c r="A6" s="17" t="inlineStr">
        <is>
          <t>Taux global de consommation</t>
        </is>
      </c>
      <c r="B6" s="37">
        <f>IFERROR(B4/B3,0)</f>
        <v/>
      </c>
    </row>
    <row r="7">
      <c r="A7" s="15" t="inlineStr">
        <is>
          <t>Coût employeur moyen</t>
        </is>
      </c>
      <c r="B7" s="36">
        <f>AVERAGE('Budget RH'!L2:L11)</f>
        <v/>
      </c>
    </row>
    <row r="8">
      <c r="A8" s="17" t="inlineStr">
        <is>
          <t>Nombre de collaborateurs</t>
        </is>
      </c>
      <c r="B8" s="18">
        <f>COUNTIF('Budget RH'!B2:B11,"&lt;&gt;")</f>
        <v/>
      </c>
    </row>
    <row r="9">
      <c r="A9" s="15" t="inlineStr">
        <is>
          <t>Budgets en dépassement</t>
        </is>
      </c>
      <c r="B9" s="18">
        <f>COUNTIF('Budget RH'!U2:U11,"Dépassement")</f>
        <v/>
      </c>
    </row>
    <row r="10">
      <c r="A10" s="17" t="inlineStr">
        <is>
          <t>Budget formation total</t>
        </is>
      </c>
      <c r="B10" s="36">
        <f>SUM('Budget RH'!M2:M11)</f>
        <v/>
      </c>
    </row>
    <row r="11"/>
    <row r="12"/>
    <row r="13">
      <c r="A13" s="19" t="inlineStr">
        <is>
          <t>Analyse par service</t>
        </is>
      </c>
      <c r="F13" s="19" t="inlineStr">
        <is>
          <t>Répartition par catégorie</t>
        </is>
      </c>
    </row>
    <row r="14">
      <c r="A14" s="1" t="inlineStr">
        <is>
          <t>Service</t>
        </is>
      </c>
      <c r="B14" s="1" t="inlineStr">
        <is>
          <t>Budget RH total</t>
        </is>
      </c>
      <c r="C14" s="1" t="inlineStr">
        <is>
          <t>Réalisé à date</t>
        </is>
      </c>
      <c r="D14" s="1" t="inlineStr">
        <is>
          <t>Écart</t>
        </is>
      </c>
      <c r="F14" s="1" t="inlineStr">
        <is>
          <t>Catégorie</t>
        </is>
      </c>
      <c r="G14" s="1" t="inlineStr">
        <is>
          <t>Montant</t>
        </is>
      </c>
    </row>
    <row r="15">
      <c r="A15" s="20" t="inlineStr">
        <is>
          <t>Direction</t>
        </is>
      </c>
      <c r="B15" s="39">
        <f>SUMIF('Budget RH'!E2:E11,A15,'Budget RH'!Q2:Q11)</f>
        <v/>
      </c>
      <c r="C15" s="39">
        <f>SUMIF('Budget RH'!E2:E11,A15,'Budget RH'!R2:R11)</f>
        <v/>
      </c>
      <c r="D15" s="39">
        <f>B15-C15</f>
        <v/>
      </c>
      <c r="F15" s="22" t="inlineStr">
        <is>
          <t>Masse salariale</t>
        </is>
      </c>
      <c r="G15" s="40">
        <f>SUM('Budget RH'!L2:L11)</f>
        <v/>
      </c>
    </row>
    <row r="16">
      <c r="A16" s="24" t="inlineStr">
        <is>
          <t>Commercial</t>
        </is>
      </c>
      <c r="B16" s="40">
        <f>SUMIF('Budget RH'!E2:E11,A16,'Budget RH'!Q2:Q11)</f>
        <v/>
      </c>
      <c r="C16" s="40">
        <f>SUMIF('Budget RH'!E2:E11,A16,'Budget RH'!R2:R11)</f>
        <v/>
      </c>
      <c r="D16" s="40">
        <f>B16-C16</f>
        <v/>
      </c>
      <c r="F16" s="22" t="inlineStr">
        <is>
          <t>Formation</t>
        </is>
      </c>
      <c r="G16" s="40">
        <f>SUM('Budget RH'!M2:M11)</f>
        <v/>
      </c>
    </row>
    <row r="17">
      <c r="A17" s="20" t="inlineStr">
        <is>
          <t>Marketing</t>
        </is>
      </c>
      <c r="B17" s="39">
        <f>SUMIF('Budget RH'!E2:E11,A17,'Budget RH'!Q2:Q11)</f>
        <v/>
      </c>
      <c r="C17" s="39">
        <f>SUMIF('Budget RH'!E2:E11,A17,'Budget RH'!R2:R11)</f>
        <v/>
      </c>
      <c r="D17" s="39">
        <f>B17-C17</f>
        <v/>
      </c>
      <c r="F17" s="22" t="inlineStr">
        <is>
          <t>Avantages</t>
        </is>
      </c>
      <c r="G17" s="40">
        <f>SUM('Budget RH'!N2:N11)</f>
        <v/>
      </c>
    </row>
    <row r="18">
      <c r="A18" s="24" t="inlineStr">
        <is>
          <t>Informatique</t>
        </is>
      </c>
      <c r="B18" s="40">
        <f>SUMIF('Budget RH'!E2:E11,A18,'Budget RH'!Q2:Q11)</f>
        <v/>
      </c>
      <c r="C18" s="40">
        <f>SUMIF('Budget RH'!E2:E11,A18,'Budget RH'!R2:R11)</f>
        <v/>
      </c>
      <c r="D18" s="40">
        <f>B18-C18</f>
        <v/>
      </c>
      <c r="F18" s="22" t="inlineStr">
        <is>
          <t>Recrutement</t>
        </is>
      </c>
      <c r="G18" s="40">
        <f>SUM('Budget RH'!O2:O11)</f>
        <v/>
      </c>
    </row>
    <row r="19">
      <c r="A19" s="20" t="inlineStr">
        <is>
          <t>Production</t>
        </is>
      </c>
      <c r="B19" s="39">
        <f>SUMIF('Budget RH'!E2:E11,A19,'Budget RH'!Q2:Q11)</f>
        <v/>
      </c>
      <c r="C19" s="39">
        <f>SUMIF('Budget RH'!E2:E11,A19,'Budget RH'!R2:R11)</f>
        <v/>
      </c>
      <c r="D19" s="39">
        <f>B19-C19</f>
        <v/>
      </c>
      <c r="F19" s="22" t="inlineStr">
        <is>
          <t>Déplacements</t>
        </is>
      </c>
      <c r="G19" s="40">
        <f>SUM('Budget RH'!P2:P11)</f>
        <v/>
      </c>
    </row>
    <row r="20">
      <c r="A20" s="24" t="inlineStr">
        <is>
          <t>Ressources humaines</t>
        </is>
      </c>
      <c r="B20" s="40">
        <f>SUMIF('Budget RH'!E2:E11,A20,'Budget RH'!Q2:Q11)</f>
        <v/>
      </c>
      <c r="C20" s="40">
        <f>SUMIF('Budget RH'!E2:E11,A20,'Budget RH'!R2:R11)</f>
        <v/>
      </c>
      <c r="D20" s="40">
        <f>B20-C20</f>
        <v/>
      </c>
    </row>
    <row r="21"/>
    <row r="22"/>
    <row r="23">
      <c r="A23" s="25" t="inlineStr">
        <is>
          <t>Service sélectionné</t>
        </is>
      </c>
      <c r="B23" s="26" t="inlineStr">
        <is>
          <t>Commercial</t>
        </is>
      </c>
      <c r="F23" s="19" t="inlineStr">
        <is>
          <t>Référentiel services</t>
        </is>
      </c>
    </row>
    <row r="24">
      <c r="A24" s="25" t="inlineStr">
        <is>
          <t>Responsable</t>
        </is>
      </c>
      <c r="B24" s="27">
        <f>IFERROR(VLOOKUP(B23,G25:I30,2,FALSE),"")</f>
        <v/>
      </c>
      <c r="F24" s="1" t="inlineStr">
        <is>
          <t>Service</t>
        </is>
      </c>
      <c r="G24" s="1" t="inlineStr">
        <is>
          <t>Responsable</t>
        </is>
      </c>
      <c r="H24" s="1" t="inlineStr">
        <is>
          <t>Objectif budgétaire</t>
        </is>
      </c>
    </row>
    <row r="25">
      <c r="A25" s="25" t="inlineStr">
        <is>
          <t>Objectif budgétaire</t>
        </is>
      </c>
      <c r="B25" s="40">
        <f>IFERROR(VLOOKUP(B23,G25:I30,3,FALSE),0)</f>
        <v/>
      </c>
      <c r="F25" s="22" t="inlineStr">
        <is>
          <t>Direction</t>
        </is>
      </c>
      <c r="G25" s="22" t="inlineStr">
        <is>
          <t>Camille Martin</t>
        </is>
      </c>
      <c r="H25" s="40" t="n">
        <v>90000</v>
      </c>
    </row>
    <row r="26">
      <c r="F26" s="22" t="inlineStr">
        <is>
          <t>Commercial</t>
        </is>
      </c>
      <c r="G26" s="22" t="inlineStr">
        <is>
          <t>Julien Bernard</t>
        </is>
      </c>
      <c r="H26" s="40" t="n">
        <v>95000</v>
      </c>
    </row>
    <row r="27">
      <c r="F27" s="22" t="inlineStr">
        <is>
          <t>Marketing</t>
        </is>
      </c>
      <c r="G27" s="22" t="inlineStr">
        <is>
          <t>Léa Dubois</t>
        </is>
      </c>
      <c r="H27" s="40" t="n">
        <v>80000</v>
      </c>
    </row>
    <row r="28">
      <c r="F28" s="22" t="inlineStr">
        <is>
          <t>Informatique</t>
        </is>
      </c>
      <c r="G28" s="22" t="inlineStr">
        <is>
          <t>Thomas Moreau</t>
        </is>
      </c>
      <c r="H28" s="40" t="n">
        <v>95000</v>
      </c>
    </row>
    <row r="29">
      <c r="F29" s="22" t="inlineStr">
        <is>
          <t>Production</t>
        </is>
      </c>
      <c r="G29" s="22" t="inlineStr">
        <is>
          <t>Nicolas Petit</t>
        </is>
      </c>
      <c r="H29" s="40" t="n">
        <v>80000</v>
      </c>
    </row>
    <row r="30">
      <c r="F30" s="22" t="inlineStr">
        <is>
          <t>Ressources humaines</t>
        </is>
      </c>
      <c r="G30" s="22" t="inlineStr">
        <is>
          <t>Chloé Laurent</t>
        </is>
      </c>
      <c r="H30" s="40" t="n">
        <v>78000</v>
      </c>
    </row>
  </sheetData>
  <mergeCells count="4">
    <mergeCell ref="A1:F1"/>
    <mergeCell ref="A13:D13"/>
    <mergeCell ref="F13:G13"/>
    <mergeCell ref="F23:H23"/>
  </mergeCells>
  <dataValidations count="1">
    <dataValidation sqref="B23" showErrorMessage="1" showInputMessage="1" allowBlank="1" type="list">
      <formula1>"Direction,Commercial,Marketing,Informatique,Production,Ressources humaines"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4" t="inlineStr">
        <is>
          <t>Notice d'utilisation — Budget RH 2026</t>
        </is>
      </c>
    </row>
    <row r="2">
      <c r="A2" s="28" t="inlineStr"/>
    </row>
    <row r="3">
      <c r="A3" s="29" t="inlineStr">
        <is>
          <t>Objet du fichier</t>
        </is>
      </c>
    </row>
    <row r="4">
      <c r="A4" s="28" t="inlineStr">
        <is>
          <t>Ce classeur permet de suivre le budget des ressources humaines de l'entreprise pour l'année 2026.</t>
        </is>
      </c>
    </row>
    <row r="5">
      <c r="A5" s="28" t="inlineStr">
        <is>
          <t>Il compare les coûts budgétés et réalisés par collaborateur, service et catégorie de dépense.</t>
        </is>
      </c>
    </row>
    <row r="6">
      <c r="A6" s="28" t="inlineStr"/>
    </row>
    <row r="7">
      <c r="A7" s="29" t="inlineStr">
        <is>
          <t>Feuille « Budget RH »</t>
        </is>
      </c>
    </row>
    <row r="8">
      <c r="A8" s="28" t="inlineStr">
        <is>
          <t>Les cellules sur fond jaune pâle sont à saisir ou à actualiser : salaires bruts, taux de charges,</t>
        </is>
      </c>
    </row>
    <row r="9">
      <c r="A9" s="28" t="inlineStr">
        <is>
          <t>budgets (formation, avantages, recrutement, déplacements) et montants réalisés à date.</t>
        </is>
      </c>
    </row>
    <row r="10">
      <c r="A10" s="28" t="inlineStr">
        <is>
          <t>Les charges patronales en euros sont calculées automatiquement : Salaire brut annuel × Taux de charges.</t>
        </is>
      </c>
    </row>
    <row r="11">
      <c r="A11" s="28" t="inlineStr">
        <is>
          <t>Le coût employeur annuel correspond au salaire brut augmenté des charges patronales.</t>
        </is>
      </c>
    </row>
    <row r="12">
      <c r="A12" s="28" t="inlineStr">
        <is>
          <t>Le budget RH total additionne le coût employeur et les quatre budgets annexes.</t>
        </is>
      </c>
    </row>
    <row r="13">
      <c r="A13" s="28" t="inlineStr"/>
    </row>
    <row r="14">
      <c r="A14" s="29" t="inlineStr">
        <is>
          <t>Suivi du réalisé à date</t>
        </is>
      </c>
    </row>
    <row r="15">
      <c r="A15" s="28" t="inlineStr">
        <is>
          <t>Renseignez régulièrement la colonne « Réalisé à date » à partir de la paie, de la DSN,</t>
        </is>
      </c>
    </row>
    <row r="16">
      <c r="A16" s="28" t="inlineStr">
        <is>
          <t>des déclarations URSSAF et des justificatifs internes (factures, notes de frais).</t>
        </is>
      </c>
    </row>
    <row r="17">
      <c r="A17" s="28" t="inlineStr">
        <is>
          <t>L'écart budgétaire est la différence entre le budget total et le réalisé.</t>
        </is>
      </c>
    </row>
    <row r="18">
      <c r="A18" s="28" t="inlineStr"/>
    </row>
    <row r="19">
      <c r="A19" s="29" t="inlineStr">
        <is>
          <t>Statuts budgétaires</t>
        </is>
      </c>
    </row>
    <row r="20">
      <c r="A20" s="28" t="inlineStr">
        <is>
          <t>« Conforme » : taux de consommation inférieur à 90 %.</t>
        </is>
      </c>
    </row>
    <row r="21">
      <c r="A21" s="28" t="inlineStr">
        <is>
          <t>« À surveiller » : taux de consommation compris entre 90 % et 100 %.</t>
        </is>
      </c>
    </row>
    <row r="22">
      <c r="A22" s="28" t="inlineStr">
        <is>
          <t>« Dépassement » : taux de consommation supérieur à 100 % (réalisé supérieur au budget).</t>
        </is>
      </c>
    </row>
    <row r="23">
      <c r="A23" s="28" t="inlineStr"/>
    </row>
    <row r="24">
      <c r="A24" s="29" t="inlineStr">
        <is>
          <t>Feuille « Synthèse »</t>
        </is>
      </c>
    </row>
    <row r="25">
      <c r="A25" s="28" t="inlineStr">
        <is>
          <t>Tableau de bord automatique : indicateurs clés, analyse par service, graphiques et recherche</t>
        </is>
      </c>
    </row>
    <row r="26">
      <c r="A26" s="28" t="inlineStr">
        <is>
          <t>d'un responsable ou d'un objectif budgétaire via le menu déroulant « Service sélectionné ».</t>
        </is>
      </c>
    </row>
    <row r="27">
      <c r="A27" s="28" t="inlineStr"/>
    </row>
    <row r="28">
      <c r="A28" s="29" t="inlineStr">
        <is>
          <t>Vérifications et conformité</t>
        </is>
      </c>
    </row>
    <row r="29">
      <c r="A29" s="28" t="inlineStr">
        <is>
          <t>Avant tout arrêté budgétaire, vérifiez les données avec la paie, la DSN, l'URSSAF</t>
        </is>
      </c>
    </row>
    <row r="30">
      <c r="A30" s="28" t="inlineStr">
        <is>
          <t>et les justificatifs internes.</t>
        </is>
      </c>
    </row>
    <row r="31">
      <c r="A31" s="28" t="inlineStr">
        <is>
          <t>RGPD : ce fichier contient des informations nominatives. Limitez son accès aux personnes</t>
        </is>
      </c>
    </row>
    <row r="32">
      <c r="A32" s="28" t="inlineStr">
        <is>
          <t>habilitées, ne conservez que les données nécessaires et respectez les durées de conservation.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2026-08-01T13:17:28Z</dcterms:created>
  <dcterms:modified xmlns:dcterms="http://purl.org/dc/terms/" xmlns:xsi="http://www.w3.org/2001/XMLSchema-instance" xsi:type="dcterms:W3CDTF">2026-08-01T13:17:28Z</dcterms:modified>
</cp:coreProperties>
</file>