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Calcul_solive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'Paramètres'!$A$4:$G$7</definedName>
    <definedName name="_xlnm._FilterDatabase" localSheetId="1" hidden="1">'Calcul_solives'!$A$4:$AF$104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/MM/YYYY"/>
    <numFmt numFmtId="166" formatCode="# ##0,00 &quot;€&quot;"/>
    <numFmt numFmtId="167" formatCode="0.0&quot; %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DC2626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8FAF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2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2" fontId="4" fillId="8" borderId="1" applyAlignment="1" pivotButton="0" quotePrefix="0" xfId="0">
      <alignment horizontal="center" vertical="center"/>
    </xf>
    <xf numFmtId="167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Taux de flexion et de flèche par calcul — indicatif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'Calcul_solives'!X4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'Calcul_solives'!$A$5:$A$104</f>
            </numRef>
          </cat>
          <val>
            <numRef>
              <f>'Calcul_solives'!$X$5:$X$104</f>
            </numRef>
          </val>
        </ser>
        <ser>
          <idx val="1"/>
          <order val="1"/>
          <tx>
            <strRef>
              <f>'Calcul_solives'!AD4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'Calcul_solives'!$A$5:$A$104</f>
            </numRef>
          </cat>
          <val>
            <numRef>
              <f>'Calcul_solives'!$AD$5:$AD$104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calcul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Taux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verdicts — indicatif</a:t>
            </a:r>
          </a:p>
        </rich>
      </tx>
    </title>
    <plotArea>
      <pieChart>
        <varyColors val="1"/>
        <ser>
          <idx val="0"/>
          <order val="0"/>
          <tx>
            <strRef>
              <f>'Synthèse'!E16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'Synthèse'!$D$17:$D$18</f>
            </numRef>
          </cat>
          <val>
            <numRef>
              <f>'Synthèse'!$E$17:$E$18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estimatif par ville — indicatif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'Synthèse'!H16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'Synthèse'!$G$17:$G$25</f>
            </numRef>
          </cat>
          <val>
            <numRef>
              <f>'Synthèse'!$H$17:$H$25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Coût estimatif (€ HT)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Ville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Classeur indicatif</author>
  </authors>
  <commentList>
    <comment ref="A2" authorId="0" shapeId="0">
      <text>
        <t>Les calculs sont destinés à une première appréciation. Les charges concentrées, ouvertures, appuis et particularités du bâti doivent être étudiés.</t>
      </text>
    </comment>
  </commentList>
</comments>
</file>

<file path=xl/comments/comment2.xml><?xml version="1.0" encoding="utf-8"?>
<comments xmlns="http://schemas.openxmlformats.org/spreadsheetml/2006/main">
  <authors>
    <author>Classeur indicatif</author>
  </authors>
  <commentList>
    <comment ref="A2" authorId="0" shapeId="0">
      <text>
        <t>Validation structure requise avant exécution, notamment en rénovation ou en présence de charges concentrées.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57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29" customWidth="1" min="3" max="3"/>
    <col width="31" customWidth="1" min="4" max="4"/>
    <col width="24" customWidth="1" min="5" max="5"/>
    <col width="22" customWidth="1" min="6" max="6"/>
    <col width="22" customWidth="1" min="7" max="7"/>
  </cols>
  <sheetData>
    <row r="1" ht="28" customHeight="1">
      <c r="A1" s="1" t="inlineStr">
        <is>
          <t>Paramètres de prédimensionnement — solivage plancher bois</t>
        </is>
      </c>
    </row>
    <row r="2" ht="28" customHeight="1">
      <c r="A2" s="2" t="inlineStr">
        <is>
          <t>Valeurs indicatives et modifiables. Vérifier les données de projet avant toute utilisation.</t>
        </is>
      </c>
    </row>
    <row r="3">
      <c r="A3" s="3" t="inlineStr">
        <is>
          <t>Classes de bois</t>
        </is>
      </c>
    </row>
    <row r="4">
      <c r="A4" s="4" t="inlineStr">
        <is>
          <t>Classe de bois</t>
        </is>
      </c>
      <c r="B4" s="4" t="inlineStr">
        <is>
          <t>Module d’élasticité E (N/mm²)</t>
        </is>
      </c>
      <c r="C4" s="4" t="inlineStr">
        <is>
          <t>Résistance flexion fᵐ,k (N/mm²)</t>
        </is>
      </c>
      <c r="D4" s="4" t="inlineStr">
        <is>
          <t>Résistance cisaillement fᵥ,k (N/mm²)</t>
        </is>
      </c>
      <c r="E4" s="4" t="inlineStr">
        <is>
          <t>Masse volumique (kg/m³)</t>
        </is>
      </c>
      <c r="F4" s="4" t="inlineStr">
        <is>
          <t>Coefficient matériau kmod</t>
        </is>
      </c>
      <c r="G4" s="4" t="inlineStr">
        <is>
          <t>Coefficient partiel γM</t>
        </is>
      </c>
    </row>
    <row r="5">
      <c r="A5" s="5" t="inlineStr">
        <is>
          <t>C18</t>
        </is>
      </c>
      <c r="B5" s="6" t="n">
        <v>9000</v>
      </c>
      <c r="C5" s="6" t="n">
        <v>18</v>
      </c>
      <c r="D5" s="6" t="n">
        <v>3.4</v>
      </c>
      <c r="E5" s="6" t="n">
        <v>320</v>
      </c>
      <c r="F5" s="6" t="n">
        <v>0.8</v>
      </c>
      <c r="G5" s="6" t="n">
        <v>1.3</v>
      </c>
    </row>
    <row r="6">
      <c r="A6" s="5" t="inlineStr">
        <is>
          <t>C24</t>
        </is>
      </c>
      <c r="B6" s="6" t="n">
        <v>11000</v>
      </c>
      <c r="C6" s="6" t="n">
        <v>24</v>
      </c>
      <c r="D6" s="6" t="n">
        <v>4</v>
      </c>
      <c r="E6" s="6" t="n">
        <v>350</v>
      </c>
      <c r="F6" s="6" t="n">
        <v>0.8</v>
      </c>
      <c r="G6" s="6" t="n">
        <v>1.3</v>
      </c>
    </row>
    <row r="7">
      <c r="A7" s="5" t="inlineStr">
        <is>
          <t>GL24h</t>
        </is>
      </c>
      <c r="B7" s="6" t="n">
        <v>11600</v>
      </c>
      <c r="C7" s="6" t="n">
        <v>24</v>
      </c>
      <c r="D7" s="6" t="n">
        <v>3.5</v>
      </c>
      <c r="E7" s="6" t="n">
        <v>385</v>
      </c>
      <c r="F7" s="6" t="n">
        <v>0.8</v>
      </c>
      <c r="G7" s="6" t="n">
        <v>1.25</v>
      </c>
    </row>
    <row r="8"/>
    <row r="9"/>
    <row r="10">
      <c r="A10" s="3" t="inlineStr">
        <is>
          <t>Hypothèses de calcul modifiables</t>
        </is>
      </c>
    </row>
    <row r="11">
      <c r="A11" s="7" t="inlineStr">
        <is>
          <t>Hypothèse</t>
        </is>
      </c>
      <c r="B11" s="7" t="inlineStr">
        <is>
          <t>Valeur</t>
        </is>
      </c>
      <c r="C11" s="7" t="inlineStr">
        <is>
          <t>Unité</t>
        </is>
      </c>
    </row>
    <row r="12">
      <c r="A12" s="8" t="inlineStr">
        <is>
          <t>Charge permanente de référence</t>
        </is>
      </c>
      <c r="B12" s="6" t="n">
        <v>0.5</v>
      </c>
      <c r="C12" s="9" t="inlineStr">
        <is>
          <t>kN/m²</t>
        </is>
      </c>
    </row>
    <row r="13">
      <c r="A13" s="8" t="inlineStr">
        <is>
          <t>Charge d’exploitation habitation</t>
        </is>
      </c>
      <c r="B13" s="6" t="n">
        <v>1.5</v>
      </c>
      <c r="C13" s="9" t="inlineStr">
        <is>
          <t>kN/m²</t>
        </is>
      </c>
    </row>
    <row r="14">
      <c r="A14" s="8" t="inlineStr">
        <is>
          <t>Limite de flèche instantanée</t>
        </is>
      </c>
      <c r="B14" s="10" t="n">
        <v>300</v>
      </c>
      <c r="C14" s="9" t="inlineStr">
        <is>
          <t>L / valeur</t>
        </is>
      </c>
    </row>
    <row r="15">
      <c r="A15" s="8" t="inlineStr">
        <is>
          <t>Limite de flèche finale</t>
        </is>
      </c>
      <c r="B15" s="10" t="n">
        <v>250</v>
      </c>
      <c r="C15" s="9" t="inlineStr">
        <is>
          <t>L / valeur</t>
        </is>
      </c>
    </row>
    <row r="16">
      <c r="A16" s="8" t="inlineStr">
        <is>
          <t>TVA indicative sur fourniture</t>
        </is>
      </c>
      <c r="B16" s="11" t="n">
        <v>0.2</v>
      </c>
      <c r="C16" s="9" t="inlineStr">
        <is>
          <t>%</t>
        </is>
      </c>
    </row>
    <row r="17"/>
    <row r="18" ht="36" customHeight="1">
      <c r="A18" s="12" t="inlineStr">
        <is>
          <t>Les coefficients et limites ci-dessus restent des hypothèses de travail à adapter au projet, aux conditions de service et aux prescriptions applicables.</t>
        </is>
      </c>
    </row>
  </sheetData>
  <autoFilter ref="A4:G7"/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3" customWidth="1" min="3" max="3"/>
    <col width="16" customWidth="1" min="4" max="4"/>
    <col width="20" customWidth="1" min="5" max="5"/>
    <col width="15" customWidth="1" min="6" max="6"/>
    <col width="13" customWidth="1" min="7" max="7"/>
    <col width="13" customWidth="1" min="8" max="8"/>
    <col width="14" customWidth="1" min="9" max="9"/>
    <col width="14" customWidth="1" min="10" max="10"/>
    <col width="23" customWidth="1" min="11" max="11"/>
    <col width="21" customWidth="1" min="12" max="12"/>
    <col width="18" customWidth="1" min="13" max="13"/>
    <col width="22" customWidth="1" min="14" max="14"/>
    <col width="18" customWidth="1" min="15" max="15"/>
    <col width="19" customWidth="1" min="16" max="16"/>
    <col width="21" customWidth="1" min="17" max="17"/>
    <col width="21" customWidth="1" min="18" max="18"/>
    <col width="23" customWidth="1" min="19" max="19"/>
    <col width="19" customWidth="1" min="20" max="20"/>
    <col width="20" customWidth="1" min="21" max="21"/>
    <col width="18" customWidth="1" min="22" max="22"/>
    <col width="23" customWidth="1" min="23" max="23"/>
    <col width="17" customWidth="1" min="24" max="24"/>
    <col width="25" customWidth="1" min="25" max="25"/>
    <col width="20" customWidth="1" min="26" max="26"/>
    <col width="21" customWidth="1" min="27" max="27"/>
    <col width="22" customWidth="1" min="28" max="28"/>
    <col width="23" customWidth="1" min="29" max="29"/>
    <col width="18" customWidth="1" min="30" max="30"/>
    <col width="16" customWidth="1" min="31" max="31"/>
    <col width="21" customWidth="1" min="32" max="32"/>
  </cols>
  <sheetData>
    <row r="1" ht="30" customHeight="1">
      <c r="A1" s="1" t="inlineStr">
        <is>
          <t>Calcul solivage plancher bois — outil de prédimensionnement indicatif</t>
        </is>
      </c>
    </row>
    <row r="2" ht="34" customHeight="1">
      <c r="A2" s="2" t="inlineStr">
        <is>
          <t>Avertissement : ces résultats ne remplacent pas une note de calcul structure. Faire valider le dimensionnement par un bureau d’études ou un professionnel qualifié avant exécution.</t>
        </is>
      </c>
    </row>
    <row r="3">
      <c r="A3" s="13" t="inlineStr">
        <is>
          <t>Cellules jaunes : données saisissables. Colonnes calculées : résultats générés automatiquement.</t>
        </is>
      </c>
    </row>
    <row r="4">
      <c r="A4" s="4" t="inlineStr">
        <is>
          <t>ID calcul</t>
        </is>
      </c>
      <c r="B4" s="4" t="inlineStr">
        <is>
          <t>Date d’étude</t>
        </is>
      </c>
      <c r="C4" s="4" t="inlineStr">
        <is>
          <t>Projet</t>
        </is>
      </c>
      <c r="D4" s="4" t="inlineStr">
        <is>
          <t>Ville</t>
        </is>
      </c>
      <c r="E4" s="4" t="inlineStr">
        <is>
          <t>Usage</t>
        </is>
      </c>
      <c r="F4" s="4" t="inlineStr">
        <is>
          <t>Classe de bois</t>
        </is>
      </c>
      <c r="G4" s="4" t="inlineStr">
        <is>
          <t>Portée L (m)</t>
        </is>
      </c>
      <c r="H4" s="4" t="inlineStr">
        <is>
          <t>Entraxe (m)</t>
        </is>
      </c>
      <c r="I4" s="4" t="inlineStr">
        <is>
          <t>Largeur b (mm)</t>
        </is>
      </c>
      <c r="J4" s="4" t="inlineStr">
        <is>
          <t>Hauteur h (mm)</t>
        </is>
      </c>
      <c r="K4" s="4" t="inlineStr">
        <is>
          <t>Charge permanente additionnelle (kN/m²)</t>
        </is>
      </c>
      <c r="L4" s="4" t="inlineStr">
        <is>
          <t>Charge d’exploitation (kN/m²)</t>
        </is>
      </c>
      <c r="M4" s="4" t="inlineStr">
        <is>
          <t>Coefficient de fluage</t>
        </is>
      </c>
      <c r="N4" s="4" t="inlineStr">
        <is>
          <t>Prix unitaire indicatif (€ HT/solive)</t>
        </is>
      </c>
      <c r="O4" s="4" t="inlineStr">
        <is>
          <t>Module E récupéré (N/mm²)</t>
        </is>
      </c>
      <c r="P4" s="4" t="inlineStr">
        <is>
          <t>Résistance flexion fᵐ,k (N/mm²)</t>
        </is>
      </c>
      <c r="Q4" s="4" t="inlineStr">
        <is>
          <t>Résistance cisaillement fᵥ,k (N/mm²)</t>
        </is>
      </c>
      <c r="R4" s="4" t="inlineStr">
        <is>
          <t>Charge permanente totale (kN/m²)</t>
        </is>
      </c>
      <c r="S4" s="4" t="inlineStr">
        <is>
          <t>Charge surfacique totale ELU (kN/m²)</t>
        </is>
      </c>
      <c r="T4" s="4" t="inlineStr">
        <is>
          <t>Charge linéaire ELU (kN/m)</t>
        </is>
      </c>
      <c r="U4" s="4" t="inlineStr">
        <is>
          <t>Moment maximal MEd (kN.m)</t>
        </is>
      </c>
      <c r="V4" s="4" t="inlineStr">
        <is>
          <t>Effort tranchant VEd (kN)</t>
        </is>
      </c>
      <c r="W4" s="4" t="inlineStr">
        <is>
          <t>Contrainte de flexion (N/mm²)</t>
        </is>
      </c>
      <c r="X4" s="4" t="inlineStr">
        <is>
          <t>Taux de flexion (%)</t>
        </is>
      </c>
      <c r="Y4" s="4" t="inlineStr">
        <is>
          <t>Contrainte de cisaillement (N/mm²)</t>
        </is>
      </c>
      <c r="Z4" s="4" t="inlineStr">
        <is>
          <t>Taux de cisaillement (%)</t>
        </is>
      </c>
      <c r="AA4" s="4" t="inlineStr">
        <is>
          <t>Flèche instantanée (mm)</t>
        </is>
      </c>
      <c r="AB4" s="4" t="inlineStr">
        <is>
          <t>Flèche finale estimée (mm)</t>
        </is>
      </c>
      <c r="AC4" s="4" t="inlineStr">
        <is>
          <t>Flèche limite instantanée (mm)</t>
        </is>
      </c>
      <c r="AD4" s="4" t="inlineStr">
        <is>
          <t>Taux de flèche (%)</t>
        </is>
      </c>
      <c r="AE4" s="4" t="inlineStr">
        <is>
          <t>Verdict</t>
        </is>
      </c>
      <c r="AF4" s="4" t="inlineStr">
        <is>
          <t>Coût estimatif (€ HT)</t>
        </is>
      </c>
    </row>
    <row r="5">
      <c r="A5" s="14" t="inlineStr">
        <is>
          <t>CAL-2026-001</t>
        </is>
      </c>
      <c r="B5" s="34" t="n">
        <v>46065</v>
      </c>
      <c r="C5" s="5" t="inlineStr">
        <is>
          <t>Appartement Camille</t>
        </is>
      </c>
      <c r="D5" s="5" t="inlineStr">
        <is>
          <t>Paris</t>
        </is>
      </c>
      <c r="E5" s="5" t="inlineStr">
        <is>
          <t>Habitation</t>
        </is>
      </c>
      <c r="F5" s="5" t="inlineStr">
        <is>
          <t>C24</t>
        </is>
      </c>
      <c r="G5" s="6" t="n">
        <v>3.2</v>
      </c>
      <c r="H5" s="6" t="n">
        <v>0.4</v>
      </c>
      <c r="I5" s="10" t="n">
        <v>63</v>
      </c>
      <c r="J5" s="10" t="n">
        <v>175</v>
      </c>
      <c r="K5" s="6" t="n">
        <v>0.3</v>
      </c>
      <c r="L5" s="6" t="n">
        <v>1.5</v>
      </c>
      <c r="M5" s="6" t="n">
        <v>0.6</v>
      </c>
      <c r="N5" s="35" t="n">
        <v>42</v>
      </c>
      <c r="O5" s="17">
        <f>IF(F5="","",IFERROR(VLOOKUP(F5,'Paramètres'!$A$5:$G$7,2,FALSE),0))</f>
        <v/>
      </c>
      <c r="P5" s="17">
        <f>IF(F5="","",IFERROR(VLOOKUP(F5,'Paramètres'!$A$5:$G$7,3,FALSE),0))</f>
        <v/>
      </c>
      <c r="Q5" s="17">
        <f>IF(F5="","",IFERROR(VLOOKUP(F5,'Paramètres'!$A$5:$G$7,4,FALSE),0))</f>
        <v/>
      </c>
      <c r="R5" s="18">
        <f>IF(A5="","",SUM(K5,'Paramètres'!$B$12))</f>
        <v/>
      </c>
      <c r="S5" s="18">
        <f>IF(A5="","",SUM(1.35*R5,1.5*L5))</f>
        <v/>
      </c>
      <c r="T5" s="18">
        <f>IF(A5="","",IFERROR(S5*H5,0))</f>
        <v/>
      </c>
      <c r="U5" s="18">
        <f>IF(A5="","",IFERROR(T5*G5^2/8,0))</f>
        <v/>
      </c>
      <c r="V5" s="18">
        <f>IF(A5="","",IFERROR(T5*G5/2,0))</f>
        <v/>
      </c>
      <c r="W5" s="18">
        <f>IF(A5="","",IFERROR(U5*1000000/(I5*J5^2/6),0))</f>
        <v/>
      </c>
      <c r="X5" s="19">
        <f>IF(A5="","",IFERROR(W5/(P5*IFERROR(VLOOKUP(F5,'Paramètres'!$A$5:$G$7,6,FALSE),0)/IFERROR(VLOOKUP(F5,'Paramètres'!$A$5:$G$7,7,FALSE),1))*100,0))</f>
        <v/>
      </c>
      <c r="Y5" s="18">
        <f>IF(A5="","",IFERROR(1.5*V5*1000/(I5*J5),0))</f>
        <v/>
      </c>
      <c r="Z5" s="19">
        <f>IF(A5="","",IFERROR(Y5/(Q5*IFERROR(VLOOKUP(F5,'Paramètres'!$A$5:$G$7,6,FALSE),0)/IFERROR(VLOOKUP(F5,'Paramètres'!$A$5:$G$7,7,FALSE),1))*100,0))</f>
        <v/>
      </c>
      <c r="AA5" s="18">
        <f>IF(A5="","",IFERROR(5*((R5+L5)*H5)*(G5*1000)^4/(384*O5*I5*J5^3/12),0))</f>
        <v/>
      </c>
      <c r="AB5" s="18">
        <f>IF(A5="","",IFERROR(AA5*(1+M5),0))</f>
        <v/>
      </c>
      <c r="AC5" s="18">
        <f>IF(A5="","",IFERROR(G5*1000/300,0))</f>
        <v/>
      </c>
      <c r="AD5" s="19">
        <f>IF(A5="","",IFERROR(MAX(AA5/(G5*1000/300),AB5/(G5*1000/250))*100,0))</f>
        <v/>
      </c>
      <c r="AE5" s="20">
        <f>IF(A5="","",IF(AND(X5&lt;=100,Z5&lt;=100,AD5&lt;=100),"Conforme","À vérifier"))</f>
        <v/>
      </c>
      <c r="AF5" s="36">
        <f>IF(A5="","",IFERROR(N5*1,0))</f>
        <v/>
      </c>
    </row>
    <row r="6">
      <c r="A6" s="14" t="inlineStr">
        <is>
          <t>CAL-2026-002</t>
        </is>
      </c>
      <c r="B6" s="34" t="n">
        <v>46086</v>
      </c>
      <c r="C6" s="5" t="inlineStr">
        <is>
          <t>Maison Julien</t>
        </is>
      </c>
      <c r="D6" s="5" t="inlineStr">
        <is>
          <t>Lyon</t>
        </is>
      </c>
      <c r="E6" s="5" t="inlineStr">
        <is>
          <t>Rénovation</t>
        </is>
      </c>
      <c r="F6" s="5" t="inlineStr">
        <is>
          <t>C24</t>
        </is>
      </c>
      <c r="G6" s="6" t="n">
        <v>4.2</v>
      </c>
      <c r="H6" s="6" t="n">
        <v>0.5</v>
      </c>
      <c r="I6" s="10" t="n">
        <v>75</v>
      </c>
      <c r="J6" s="10" t="n">
        <v>225</v>
      </c>
      <c r="K6" s="6" t="n">
        <v>0.45</v>
      </c>
      <c r="L6" s="6" t="n">
        <v>1.5</v>
      </c>
      <c r="M6" s="6" t="n">
        <v>0.8</v>
      </c>
      <c r="N6" s="35" t="n">
        <v>58</v>
      </c>
      <c r="O6" s="22">
        <f>IF(F6="","",IFERROR(VLOOKUP(F6,'Paramètres'!$A$5:$G$7,2,FALSE),0))</f>
        <v/>
      </c>
      <c r="P6" s="22">
        <f>IF(F6="","",IFERROR(VLOOKUP(F6,'Paramètres'!$A$5:$G$7,3,FALSE),0))</f>
        <v/>
      </c>
      <c r="Q6" s="22">
        <f>IF(F6="","",IFERROR(VLOOKUP(F6,'Paramètres'!$A$5:$G$7,4,FALSE),0))</f>
        <v/>
      </c>
      <c r="R6" s="23">
        <f>IF(A6="","",SUM(K6,'Paramètres'!$B$12))</f>
        <v/>
      </c>
      <c r="S6" s="23">
        <f>IF(A6="","",SUM(1.35*R6,1.5*L6))</f>
        <v/>
      </c>
      <c r="T6" s="23">
        <f>IF(A6="","",IFERROR(S6*H6,0))</f>
        <v/>
      </c>
      <c r="U6" s="23">
        <f>IF(A6="","",IFERROR(T6*G6^2/8,0))</f>
        <v/>
      </c>
      <c r="V6" s="23">
        <f>IF(A6="","",IFERROR(T6*G6/2,0))</f>
        <v/>
      </c>
      <c r="W6" s="23">
        <f>IF(A6="","",IFERROR(U6*1000000/(I6*J6^2/6),0))</f>
        <v/>
      </c>
      <c r="X6" s="24">
        <f>IF(A6="","",IFERROR(W6/(P6*IFERROR(VLOOKUP(F6,'Paramètres'!$A$5:$G$7,6,FALSE),0)/IFERROR(VLOOKUP(F6,'Paramètres'!$A$5:$G$7,7,FALSE),1))*100,0))</f>
        <v/>
      </c>
      <c r="Y6" s="23">
        <f>IF(A6="","",IFERROR(1.5*V6*1000/(I6*J6),0))</f>
        <v/>
      </c>
      <c r="Z6" s="24">
        <f>IF(A6="","",IFERROR(Y6/(Q6*IFERROR(VLOOKUP(F6,'Paramètres'!$A$5:$G$7,6,FALSE),0)/IFERROR(VLOOKUP(F6,'Paramètres'!$A$5:$G$7,7,FALSE),1))*100,0))</f>
        <v/>
      </c>
      <c r="AA6" s="23">
        <f>IF(A6="","",IFERROR(5*((R6+L6)*H6)*(G6*1000)^4/(384*O6*I6*J6^3/12),0))</f>
        <v/>
      </c>
      <c r="AB6" s="23">
        <f>IF(A6="","",IFERROR(AA6*(1+M6),0))</f>
        <v/>
      </c>
      <c r="AC6" s="23">
        <f>IF(A6="","",IFERROR(G6*1000/300,0))</f>
        <v/>
      </c>
      <c r="AD6" s="24">
        <f>IF(A6="","",IFERROR(MAX(AA6/(G6*1000/300),AB6/(G6*1000/250))*100,0))</f>
        <v/>
      </c>
      <c r="AE6" s="25">
        <f>IF(A6="","",IF(AND(X6&lt;=100,Z6&lt;=100,AD6&lt;=100),"Conforme","À vérifier"))</f>
        <v/>
      </c>
      <c r="AF6" s="37">
        <f>IF(A6="","",IFERROR(N6*1,0))</f>
        <v/>
      </c>
    </row>
    <row r="7">
      <c r="A7" s="14" t="inlineStr">
        <is>
          <t>CAL-2026-003</t>
        </is>
      </c>
      <c r="B7" s="34" t="n">
        <v>46107</v>
      </c>
      <c r="C7" s="5" t="inlineStr">
        <is>
          <t>Duplex Léa</t>
        </is>
      </c>
      <c r="D7" s="5" t="inlineStr">
        <is>
          <t>Nantes</t>
        </is>
      </c>
      <c r="E7" s="5" t="inlineStr">
        <is>
          <t>Habitation</t>
        </is>
      </c>
      <c r="F7" s="5" t="inlineStr">
        <is>
          <t>C24</t>
        </is>
      </c>
      <c r="G7" s="6" t="n">
        <v>5.8</v>
      </c>
      <c r="H7" s="6" t="n">
        <v>0.6</v>
      </c>
      <c r="I7" s="10" t="n">
        <v>75</v>
      </c>
      <c r="J7" s="10" t="n">
        <v>225</v>
      </c>
      <c r="K7" s="6" t="n">
        <v>0.55</v>
      </c>
      <c r="L7" s="6" t="n">
        <v>1.5</v>
      </c>
      <c r="M7" s="6" t="n">
        <v>0.8</v>
      </c>
      <c r="N7" s="35" t="n">
        <v>72</v>
      </c>
      <c r="O7" s="17">
        <f>IF(F7="","",IFERROR(VLOOKUP(F7,'Paramètres'!$A$5:$G$7,2,FALSE),0))</f>
        <v/>
      </c>
      <c r="P7" s="17">
        <f>IF(F7="","",IFERROR(VLOOKUP(F7,'Paramètres'!$A$5:$G$7,3,FALSE),0))</f>
        <v/>
      </c>
      <c r="Q7" s="17">
        <f>IF(F7="","",IFERROR(VLOOKUP(F7,'Paramètres'!$A$5:$G$7,4,FALSE),0))</f>
        <v/>
      </c>
      <c r="R7" s="18">
        <f>IF(A7="","",SUM(K7,'Paramètres'!$B$12))</f>
        <v/>
      </c>
      <c r="S7" s="18">
        <f>IF(A7="","",SUM(1.35*R7,1.5*L7))</f>
        <v/>
      </c>
      <c r="T7" s="18">
        <f>IF(A7="","",IFERROR(S7*H7,0))</f>
        <v/>
      </c>
      <c r="U7" s="18">
        <f>IF(A7="","",IFERROR(T7*G7^2/8,0))</f>
        <v/>
      </c>
      <c r="V7" s="18">
        <f>IF(A7="","",IFERROR(T7*G7/2,0))</f>
        <v/>
      </c>
      <c r="W7" s="18">
        <f>IF(A7="","",IFERROR(U7*1000000/(I7*J7^2/6),0))</f>
        <v/>
      </c>
      <c r="X7" s="19">
        <f>IF(A7="","",IFERROR(W7/(P7*IFERROR(VLOOKUP(F7,'Paramètres'!$A$5:$G$7,6,FALSE),0)/IFERROR(VLOOKUP(F7,'Paramètres'!$A$5:$G$7,7,FALSE),1))*100,0))</f>
        <v/>
      </c>
      <c r="Y7" s="18">
        <f>IF(A7="","",IFERROR(1.5*V7*1000/(I7*J7),0))</f>
        <v/>
      </c>
      <c r="Z7" s="19">
        <f>IF(A7="","",IFERROR(Y7/(Q7*IFERROR(VLOOKUP(F7,'Paramètres'!$A$5:$G$7,6,FALSE),0)/IFERROR(VLOOKUP(F7,'Paramètres'!$A$5:$G$7,7,FALSE),1))*100,0))</f>
        <v/>
      </c>
      <c r="AA7" s="18">
        <f>IF(A7="","",IFERROR(5*((R7+L7)*H7)*(G7*1000)^4/(384*O7*I7*J7^3/12),0))</f>
        <v/>
      </c>
      <c r="AB7" s="18">
        <f>IF(A7="","",IFERROR(AA7*(1+M7),0))</f>
        <v/>
      </c>
      <c r="AC7" s="18">
        <f>IF(A7="","",IFERROR(G7*1000/300,0))</f>
        <v/>
      </c>
      <c r="AD7" s="19">
        <f>IF(A7="","",IFERROR(MAX(AA7/(G7*1000/300),AB7/(G7*1000/250))*100,0))</f>
        <v/>
      </c>
      <c r="AE7" s="20">
        <f>IF(A7="","",IF(AND(X7&lt;=100,Z7&lt;=100,AD7&lt;=100),"Conforme","À vérifier"))</f>
        <v/>
      </c>
      <c r="AF7" s="36">
        <f>IF(A7="","",IFERROR(N7*1,0))</f>
        <v/>
      </c>
    </row>
    <row r="8">
      <c r="A8" s="14" t="inlineStr">
        <is>
          <t>CAL-2026-004</t>
        </is>
      </c>
      <c r="B8" s="34" t="n">
        <v>46128</v>
      </c>
      <c r="C8" s="5" t="inlineStr">
        <is>
          <t>Extension Thomas</t>
        </is>
      </c>
      <c r="D8" s="5" t="inlineStr">
        <is>
          <t>Toulouse</t>
        </is>
      </c>
      <c r="E8" s="5" t="inlineStr">
        <is>
          <t>Habitation</t>
        </is>
      </c>
      <c r="F8" s="5" t="inlineStr">
        <is>
          <t>GL24h</t>
        </is>
      </c>
      <c r="G8" s="6" t="n">
        <v>4.8</v>
      </c>
      <c r="H8" s="6" t="n">
        <v>0.5</v>
      </c>
      <c r="I8" s="10" t="n">
        <v>100</v>
      </c>
      <c r="J8" s="10" t="n">
        <v>250</v>
      </c>
      <c r="K8" s="6" t="n">
        <v>0.4</v>
      </c>
      <c r="L8" s="6" t="n">
        <v>1.5</v>
      </c>
      <c r="M8" s="6" t="n">
        <v>0.6</v>
      </c>
      <c r="N8" s="35" t="n">
        <v>96</v>
      </c>
      <c r="O8" s="22">
        <f>IF(F8="","",IFERROR(VLOOKUP(F8,'Paramètres'!$A$5:$G$7,2,FALSE),0))</f>
        <v/>
      </c>
      <c r="P8" s="22">
        <f>IF(F8="","",IFERROR(VLOOKUP(F8,'Paramètres'!$A$5:$G$7,3,FALSE),0))</f>
        <v/>
      </c>
      <c r="Q8" s="22">
        <f>IF(F8="","",IFERROR(VLOOKUP(F8,'Paramètres'!$A$5:$G$7,4,FALSE),0))</f>
        <v/>
      </c>
      <c r="R8" s="23">
        <f>IF(A8="","",SUM(K8,'Paramètres'!$B$12))</f>
        <v/>
      </c>
      <c r="S8" s="23">
        <f>IF(A8="","",SUM(1.35*R8,1.5*L8))</f>
        <v/>
      </c>
      <c r="T8" s="23">
        <f>IF(A8="","",IFERROR(S8*H8,0))</f>
        <v/>
      </c>
      <c r="U8" s="23">
        <f>IF(A8="","",IFERROR(T8*G8^2/8,0))</f>
        <v/>
      </c>
      <c r="V8" s="23">
        <f>IF(A8="","",IFERROR(T8*G8/2,0))</f>
        <v/>
      </c>
      <c r="W8" s="23">
        <f>IF(A8="","",IFERROR(U8*1000000/(I8*J8^2/6),0))</f>
        <v/>
      </c>
      <c r="X8" s="24">
        <f>IF(A8="","",IFERROR(W8/(P8*IFERROR(VLOOKUP(F8,'Paramètres'!$A$5:$G$7,6,FALSE),0)/IFERROR(VLOOKUP(F8,'Paramètres'!$A$5:$G$7,7,FALSE),1))*100,0))</f>
        <v/>
      </c>
      <c r="Y8" s="23">
        <f>IF(A8="","",IFERROR(1.5*V8*1000/(I8*J8),0))</f>
        <v/>
      </c>
      <c r="Z8" s="24">
        <f>IF(A8="","",IFERROR(Y8/(Q8*IFERROR(VLOOKUP(F8,'Paramètres'!$A$5:$G$7,6,FALSE),0)/IFERROR(VLOOKUP(F8,'Paramètres'!$A$5:$G$7,7,FALSE),1))*100,0))</f>
        <v/>
      </c>
      <c r="AA8" s="23">
        <f>IF(A8="","",IFERROR(5*((R8+L8)*H8)*(G8*1000)^4/(384*O8*I8*J8^3/12),0))</f>
        <v/>
      </c>
      <c r="AB8" s="23">
        <f>IF(A8="","",IFERROR(AA8*(1+M8),0))</f>
        <v/>
      </c>
      <c r="AC8" s="23">
        <f>IF(A8="","",IFERROR(G8*1000/300,0))</f>
        <v/>
      </c>
      <c r="AD8" s="24">
        <f>IF(A8="","",IFERROR(MAX(AA8/(G8*1000/300),AB8/(G8*1000/250))*100,0))</f>
        <v/>
      </c>
      <c r="AE8" s="25">
        <f>IF(A8="","",IF(AND(X8&lt;=100,Z8&lt;=100,AD8&lt;=100),"Conforme","À vérifier"))</f>
        <v/>
      </c>
      <c r="AF8" s="37">
        <f>IF(A8="","",IFERROR(N8*1,0))</f>
        <v/>
      </c>
    </row>
    <row r="9">
      <c r="A9" s="14" t="inlineStr">
        <is>
          <t>CAL-2026-005</t>
        </is>
      </c>
      <c r="B9" s="34" t="n">
        <v>46149</v>
      </c>
      <c r="C9" s="5" t="inlineStr">
        <is>
          <t>Atelier Chloé</t>
        </is>
      </c>
      <c r="D9" s="5" t="inlineStr">
        <is>
          <t>Bordeaux</t>
        </is>
      </c>
      <c r="E9" s="5" t="inlineStr">
        <is>
          <t>Rénovation</t>
        </is>
      </c>
      <c r="F9" s="5" t="inlineStr">
        <is>
          <t>C24</t>
        </is>
      </c>
      <c r="G9" s="6" t="n">
        <v>3.8</v>
      </c>
      <c r="H9" s="6" t="n">
        <v>0.4</v>
      </c>
      <c r="I9" s="10" t="n">
        <v>63</v>
      </c>
      <c r="J9" s="10" t="n">
        <v>175</v>
      </c>
      <c r="K9" s="6" t="n">
        <v>0.35</v>
      </c>
      <c r="L9" s="6" t="n">
        <v>1.5</v>
      </c>
      <c r="M9" s="6" t="n">
        <v>0.7</v>
      </c>
      <c r="N9" s="35" t="n">
        <v>46</v>
      </c>
      <c r="O9" s="17">
        <f>IF(F9="","",IFERROR(VLOOKUP(F9,'Paramètres'!$A$5:$G$7,2,FALSE),0))</f>
        <v/>
      </c>
      <c r="P9" s="17">
        <f>IF(F9="","",IFERROR(VLOOKUP(F9,'Paramètres'!$A$5:$G$7,3,FALSE),0))</f>
        <v/>
      </c>
      <c r="Q9" s="17">
        <f>IF(F9="","",IFERROR(VLOOKUP(F9,'Paramètres'!$A$5:$G$7,4,FALSE),0))</f>
        <v/>
      </c>
      <c r="R9" s="18">
        <f>IF(A9="","",SUM(K9,'Paramètres'!$B$12))</f>
        <v/>
      </c>
      <c r="S9" s="18">
        <f>IF(A9="","",SUM(1.35*R9,1.5*L9))</f>
        <v/>
      </c>
      <c r="T9" s="18">
        <f>IF(A9="","",IFERROR(S9*H9,0))</f>
        <v/>
      </c>
      <c r="U9" s="18">
        <f>IF(A9="","",IFERROR(T9*G9^2/8,0))</f>
        <v/>
      </c>
      <c r="V9" s="18">
        <f>IF(A9="","",IFERROR(T9*G9/2,0))</f>
        <v/>
      </c>
      <c r="W9" s="18">
        <f>IF(A9="","",IFERROR(U9*1000000/(I9*J9^2/6),0))</f>
        <v/>
      </c>
      <c r="X9" s="19">
        <f>IF(A9="","",IFERROR(W9/(P9*IFERROR(VLOOKUP(F9,'Paramètres'!$A$5:$G$7,6,FALSE),0)/IFERROR(VLOOKUP(F9,'Paramètres'!$A$5:$G$7,7,FALSE),1))*100,0))</f>
        <v/>
      </c>
      <c r="Y9" s="18">
        <f>IF(A9="","",IFERROR(1.5*V9*1000/(I9*J9),0))</f>
        <v/>
      </c>
      <c r="Z9" s="19">
        <f>IF(A9="","",IFERROR(Y9/(Q9*IFERROR(VLOOKUP(F9,'Paramètres'!$A$5:$G$7,6,FALSE),0)/IFERROR(VLOOKUP(F9,'Paramètres'!$A$5:$G$7,7,FALSE),1))*100,0))</f>
        <v/>
      </c>
      <c r="AA9" s="18">
        <f>IF(A9="","",IFERROR(5*((R9+L9)*H9)*(G9*1000)^4/(384*O9*I9*J9^3/12),0))</f>
        <v/>
      </c>
      <c r="AB9" s="18">
        <f>IF(A9="","",IFERROR(AA9*(1+M9),0))</f>
        <v/>
      </c>
      <c r="AC9" s="18">
        <f>IF(A9="","",IFERROR(G9*1000/300,0))</f>
        <v/>
      </c>
      <c r="AD9" s="19">
        <f>IF(A9="","",IFERROR(MAX(AA9/(G9*1000/300),AB9/(G9*1000/250))*100,0))</f>
        <v/>
      </c>
      <c r="AE9" s="20">
        <f>IF(A9="","",IF(AND(X9&lt;=100,Z9&lt;=100,AD9&lt;=100),"Conforme","À vérifier"))</f>
        <v/>
      </c>
      <c r="AF9" s="36">
        <f>IF(A9="","",IFERROR(N9*1,0))</f>
        <v/>
      </c>
    </row>
    <row r="10">
      <c r="A10" s="14" t="inlineStr">
        <is>
          <t>CAL-2026-006</t>
        </is>
      </c>
      <c r="B10" s="34" t="n">
        <v>46170</v>
      </c>
      <c r="C10" s="5" t="inlineStr">
        <is>
          <t>Loft Nicolas</t>
        </is>
      </c>
      <c r="D10" s="5" t="inlineStr">
        <is>
          <t>Lille</t>
        </is>
      </c>
      <c r="E10" s="5" t="inlineStr">
        <is>
          <t>Habitation</t>
        </is>
      </c>
      <c r="F10" s="5" t="inlineStr">
        <is>
          <t>GL24h</t>
        </is>
      </c>
      <c r="G10" s="6" t="n">
        <v>5.2</v>
      </c>
      <c r="H10" s="6" t="n">
        <v>0.6</v>
      </c>
      <c r="I10" s="10" t="n">
        <v>100</v>
      </c>
      <c r="J10" s="10" t="n">
        <v>250</v>
      </c>
      <c r="K10" s="6" t="n">
        <v>0.5</v>
      </c>
      <c r="L10" s="6" t="n">
        <v>1.5</v>
      </c>
      <c r="M10" s="6" t="n">
        <v>0.8</v>
      </c>
      <c r="N10" s="35" t="n">
        <v>102</v>
      </c>
      <c r="O10" s="22">
        <f>IF(F10="","",IFERROR(VLOOKUP(F10,'Paramètres'!$A$5:$G$7,2,FALSE),0))</f>
        <v/>
      </c>
      <c r="P10" s="22">
        <f>IF(F10="","",IFERROR(VLOOKUP(F10,'Paramètres'!$A$5:$G$7,3,FALSE),0))</f>
        <v/>
      </c>
      <c r="Q10" s="22">
        <f>IF(F10="","",IFERROR(VLOOKUP(F10,'Paramètres'!$A$5:$G$7,4,FALSE),0))</f>
        <v/>
      </c>
      <c r="R10" s="23">
        <f>IF(A10="","",SUM(K10,'Paramètres'!$B$12))</f>
        <v/>
      </c>
      <c r="S10" s="23">
        <f>IF(A10="","",SUM(1.35*R10,1.5*L10))</f>
        <v/>
      </c>
      <c r="T10" s="23">
        <f>IF(A10="","",IFERROR(S10*H10,0))</f>
        <v/>
      </c>
      <c r="U10" s="23">
        <f>IF(A10="","",IFERROR(T10*G10^2/8,0))</f>
        <v/>
      </c>
      <c r="V10" s="23">
        <f>IF(A10="","",IFERROR(T10*G10/2,0))</f>
        <v/>
      </c>
      <c r="W10" s="23">
        <f>IF(A10="","",IFERROR(U10*1000000/(I10*J10^2/6),0))</f>
        <v/>
      </c>
      <c r="X10" s="24">
        <f>IF(A10="","",IFERROR(W10/(P10*IFERROR(VLOOKUP(F10,'Paramètres'!$A$5:$G$7,6,FALSE),0)/IFERROR(VLOOKUP(F10,'Paramètres'!$A$5:$G$7,7,FALSE),1))*100,0))</f>
        <v/>
      </c>
      <c r="Y10" s="23">
        <f>IF(A10="","",IFERROR(1.5*V10*1000/(I10*J10),0))</f>
        <v/>
      </c>
      <c r="Z10" s="24">
        <f>IF(A10="","",IFERROR(Y10/(Q10*IFERROR(VLOOKUP(F10,'Paramètres'!$A$5:$G$7,6,FALSE),0)/IFERROR(VLOOKUP(F10,'Paramètres'!$A$5:$G$7,7,FALSE),1))*100,0))</f>
        <v/>
      </c>
      <c r="AA10" s="23">
        <f>IF(A10="","",IFERROR(5*((R10+L10)*H10)*(G10*1000)^4/(384*O10*I10*J10^3/12),0))</f>
        <v/>
      </c>
      <c r="AB10" s="23">
        <f>IF(A10="","",IFERROR(AA10*(1+M10),0))</f>
        <v/>
      </c>
      <c r="AC10" s="23">
        <f>IF(A10="","",IFERROR(G10*1000/300,0))</f>
        <v/>
      </c>
      <c r="AD10" s="24">
        <f>IF(A10="","",IFERROR(MAX(AA10/(G10*1000/300),AB10/(G10*1000/250))*100,0))</f>
        <v/>
      </c>
      <c r="AE10" s="25">
        <f>IF(A10="","",IF(AND(X10&lt;=100,Z10&lt;=100,AD10&lt;=100),"Conforme","À vérifier"))</f>
        <v/>
      </c>
      <c r="AF10" s="37">
        <f>IF(A10="","",IFERROR(N10*1,0))</f>
        <v/>
      </c>
    </row>
    <row r="11">
      <c r="A11" s="14" t="inlineStr">
        <is>
          <t>CAL-2026-007</t>
        </is>
      </c>
      <c r="B11" s="34" t="n">
        <v>46191</v>
      </c>
      <c r="C11" s="5" t="inlineStr">
        <is>
          <t>Maison Manon</t>
        </is>
      </c>
      <c r="D11" s="5" t="inlineStr">
        <is>
          <t>Rennes</t>
        </is>
      </c>
      <c r="E11" s="5" t="inlineStr">
        <is>
          <t>Rénovation</t>
        </is>
      </c>
      <c r="F11" s="5" t="inlineStr">
        <is>
          <t>C24</t>
        </is>
      </c>
      <c r="G11" s="6" t="n">
        <v>4.5</v>
      </c>
      <c r="H11" s="6" t="n">
        <v>0.5</v>
      </c>
      <c r="I11" s="10" t="n">
        <v>75</v>
      </c>
      <c r="J11" s="10" t="n">
        <v>225</v>
      </c>
      <c r="K11" s="6" t="n">
        <v>0.45</v>
      </c>
      <c r="L11" s="6" t="n">
        <v>1.5</v>
      </c>
      <c r="M11" s="6" t="n">
        <v>0.8</v>
      </c>
      <c r="N11" s="35" t="n">
        <v>61</v>
      </c>
      <c r="O11" s="17">
        <f>IF(F11="","",IFERROR(VLOOKUP(F11,'Paramètres'!$A$5:$G$7,2,FALSE),0))</f>
        <v/>
      </c>
      <c r="P11" s="17">
        <f>IF(F11="","",IFERROR(VLOOKUP(F11,'Paramètres'!$A$5:$G$7,3,FALSE),0))</f>
        <v/>
      </c>
      <c r="Q11" s="17">
        <f>IF(F11="","",IFERROR(VLOOKUP(F11,'Paramètres'!$A$5:$G$7,4,FALSE),0))</f>
        <v/>
      </c>
      <c r="R11" s="18">
        <f>IF(A11="","",SUM(K11,'Paramètres'!$B$12))</f>
        <v/>
      </c>
      <c r="S11" s="18">
        <f>IF(A11="","",SUM(1.35*R11,1.5*L11))</f>
        <v/>
      </c>
      <c r="T11" s="18">
        <f>IF(A11="","",IFERROR(S11*H11,0))</f>
        <v/>
      </c>
      <c r="U11" s="18">
        <f>IF(A11="","",IFERROR(T11*G11^2/8,0))</f>
        <v/>
      </c>
      <c r="V11" s="18">
        <f>IF(A11="","",IFERROR(T11*G11/2,0))</f>
        <v/>
      </c>
      <c r="W11" s="18">
        <f>IF(A11="","",IFERROR(U11*1000000/(I11*J11^2/6),0))</f>
        <v/>
      </c>
      <c r="X11" s="19">
        <f>IF(A11="","",IFERROR(W11/(P11*IFERROR(VLOOKUP(F11,'Paramètres'!$A$5:$G$7,6,FALSE),0)/IFERROR(VLOOKUP(F11,'Paramètres'!$A$5:$G$7,7,FALSE),1))*100,0))</f>
        <v/>
      </c>
      <c r="Y11" s="18">
        <f>IF(A11="","",IFERROR(1.5*V11*1000/(I11*J11),0))</f>
        <v/>
      </c>
      <c r="Z11" s="19">
        <f>IF(A11="","",IFERROR(Y11/(Q11*IFERROR(VLOOKUP(F11,'Paramètres'!$A$5:$G$7,6,FALSE),0)/IFERROR(VLOOKUP(F11,'Paramètres'!$A$5:$G$7,7,FALSE),1))*100,0))</f>
        <v/>
      </c>
      <c r="AA11" s="18">
        <f>IF(A11="","",IFERROR(5*((R11+L11)*H11)*(G11*1000)^4/(384*O11*I11*J11^3/12),0))</f>
        <v/>
      </c>
      <c r="AB11" s="18">
        <f>IF(A11="","",IFERROR(AA11*(1+M11),0))</f>
        <v/>
      </c>
      <c r="AC11" s="18">
        <f>IF(A11="","",IFERROR(G11*1000/300,0))</f>
        <v/>
      </c>
      <c r="AD11" s="19">
        <f>IF(A11="","",IFERROR(MAX(AA11/(G11*1000/300),AB11/(G11*1000/250))*100,0))</f>
        <v/>
      </c>
      <c r="AE11" s="20">
        <f>IF(A11="","",IF(AND(X11&lt;=100,Z11&lt;=100,AD11&lt;=100),"Conforme","À vérifier"))</f>
        <v/>
      </c>
      <c r="AF11" s="36">
        <f>IF(A11="","",IFERROR(N11*1,0))</f>
        <v/>
      </c>
    </row>
    <row r="12">
      <c r="A12" s="14" t="inlineStr">
        <is>
          <t>CAL-2026-008</t>
        </is>
      </c>
      <c r="B12" s="34" t="n">
        <v>46212</v>
      </c>
      <c r="C12" s="5" t="inlineStr">
        <is>
          <t>Combles Antoine</t>
        </is>
      </c>
      <c r="D12" s="5" t="inlineStr">
        <is>
          <t>Strasbourg</t>
        </is>
      </c>
      <c r="E12" s="5" t="inlineStr">
        <is>
          <t>Combles aménagés</t>
        </is>
      </c>
      <c r="F12" s="5" t="inlineStr">
        <is>
          <t>GL24h</t>
        </is>
      </c>
      <c r="G12" s="6" t="n">
        <v>5.6</v>
      </c>
      <c r="H12" s="6" t="n">
        <v>0.5</v>
      </c>
      <c r="I12" s="10" t="n">
        <v>100</v>
      </c>
      <c r="J12" s="10" t="n">
        <v>250</v>
      </c>
      <c r="K12" s="6" t="n">
        <v>0.6</v>
      </c>
      <c r="L12" s="6" t="n">
        <v>1.5</v>
      </c>
      <c r="M12" s="6" t="n">
        <v>0.9</v>
      </c>
      <c r="N12" s="35" t="n">
        <v>108</v>
      </c>
      <c r="O12" s="22">
        <f>IF(F12="","",IFERROR(VLOOKUP(F12,'Paramètres'!$A$5:$G$7,2,FALSE),0))</f>
        <v/>
      </c>
      <c r="P12" s="22">
        <f>IF(F12="","",IFERROR(VLOOKUP(F12,'Paramètres'!$A$5:$G$7,3,FALSE),0))</f>
        <v/>
      </c>
      <c r="Q12" s="22">
        <f>IF(F12="","",IFERROR(VLOOKUP(F12,'Paramètres'!$A$5:$G$7,4,FALSE),0))</f>
        <v/>
      </c>
      <c r="R12" s="23">
        <f>IF(A12="","",SUM(K12,'Paramètres'!$B$12))</f>
        <v/>
      </c>
      <c r="S12" s="23">
        <f>IF(A12="","",SUM(1.35*R12,1.5*L12))</f>
        <v/>
      </c>
      <c r="T12" s="23">
        <f>IF(A12="","",IFERROR(S12*H12,0))</f>
        <v/>
      </c>
      <c r="U12" s="23">
        <f>IF(A12="","",IFERROR(T12*G12^2/8,0))</f>
        <v/>
      </c>
      <c r="V12" s="23">
        <f>IF(A12="","",IFERROR(T12*G12/2,0))</f>
        <v/>
      </c>
      <c r="W12" s="23">
        <f>IF(A12="","",IFERROR(U12*1000000/(I12*J12^2/6),0))</f>
        <v/>
      </c>
      <c r="X12" s="24">
        <f>IF(A12="","",IFERROR(W12/(P12*IFERROR(VLOOKUP(F12,'Paramètres'!$A$5:$G$7,6,FALSE),0)/IFERROR(VLOOKUP(F12,'Paramètres'!$A$5:$G$7,7,FALSE),1))*100,0))</f>
        <v/>
      </c>
      <c r="Y12" s="23">
        <f>IF(A12="","",IFERROR(1.5*V12*1000/(I12*J12),0))</f>
        <v/>
      </c>
      <c r="Z12" s="24">
        <f>IF(A12="","",IFERROR(Y12/(Q12*IFERROR(VLOOKUP(F12,'Paramètres'!$A$5:$G$7,6,FALSE),0)/IFERROR(VLOOKUP(F12,'Paramètres'!$A$5:$G$7,7,FALSE),1))*100,0))</f>
        <v/>
      </c>
      <c r="AA12" s="23">
        <f>IF(A12="","",IFERROR(5*((R12+L12)*H12)*(G12*1000)^4/(384*O12*I12*J12^3/12),0))</f>
        <v/>
      </c>
      <c r="AB12" s="23">
        <f>IF(A12="","",IFERROR(AA12*(1+M12),0))</f>
        <v/>
      </c>
      <c r="AC12" s="23">
        <f>IF(A12="","",IFERROR(G12*1000/300,0))</f>
        <v/>
      </c>
      <c r="AD12" s="24">
        <f>IF(A12="","",IFERROR(MAX(AA12/(G12*1000/300),AB12/(G12*1000/250))*100,0))</f>
        <v/>
      </c>
      <c r="AE12" s="25">
        <f>IF(A12="","",IF(AND(X12&lt;=100,Z12&lt;=100,AD12&lt;=100),"Conforme","À vérifier"))</f>
        <v/>
      </c>
      <c r="AF12" s="37">
        <f>IF(A12="","",IFERROR(N12*1,0))</f>
        <v/>
      </c>
    </row>
    <row r="13">
      <c r="A13" s="14" t="inlineStr">
        <is>
          <t>CAL-2026-009</t>
        </is>
      </c>
      <c r="B13" s="34" t="n">
        <v>46254</v>
      </c>
      <c r="C13" s="5" t="inlineStr">
        <is>
          <t>Studio Sarah</t>
        </is>
      </c>
      <c r="D13" s="5" t="inlineStr">
        <is>
          <t>Montpellier</t>
        </is>
      </c>
      <c r="E13" s="5" t="inlineStr">
        <is>
          <t>Habitation</t>
        </is>
      </c>
      <c r="F13" s="5" t="inlineStr">
        <is>
          <t>C24</t>
        </is>
      </c>
      <c r="G13" s="6" t="n">
        <v>3.5</v>
      </c>
      <c r="H13" s="6" t="n">
        <v>0.4</v>
      </c>
      <c r="I13" s="10" t="n">
        <v>63</v>
      </c>
      <c r="J13" s="10" t="n">
        <v>175</v>
      </c>
      <c r="K13" s="6" t="n">
        <v>0.25</v>
      </c>
      <c r="L13" s="6" t="n">
        <v>1.5</v>
      </c>
      <c r="M13" s="6" t="n">
        <v>0.6</v>
      </c>
      <c r="N13" s="35" t="n">
        <v>44</v>
      </c>
      <c r="O13" s="17">
        <f>IF(F13="","",IFERROR(VLOOKUP(F13,'Paramètres'!$A$5:$G$7,2,FALSE),0))</f>
        <v/>
      </c>
      <c r="P13" s="17">
        <f>IF(F13="","",IFERROR(VLOOKUP(F13,'Paramètres'!$A$5:$G$7,3,FALSE),0))</f>
        <v/>
      </c>
      <c r="Q13" s="17">
        <f>IF(F13="","",IFERROR(VLOOKUP(F13,'Paramètres'!$A$5:$G$7,4,FALSE),0))</f>
        <v/>
      </c>
      <c r="R13" s="18">
        <f>IF(A13="","",SUM(K13,'Paramètres'!$B$12))</f>
        <v/>
      </c>
      <c r="S13" s="18">
        <f>IF(A13="","",SUM(1.35*R13,1.5*L13))</f>
        <v/>
      </c>
      <c r="T13" s="18">
        <f>IF(A13="","",IFERROR(S13*H13,0))</f>
        <v/>
      </c>
      <c r="U13" s="18">
        <f>IF(A13="","",IFERROR(T13*G13^2/8,0))</f>
        <v/>
      </c>
      <c r="V13" s="18">
        <f>IF(A13="","",IFERROR(T13*G13/2,0))</f>
        <v/>
      </c>
      <c r="W13" s="18">
        <f>IF(A13="","",IFERROR(U13*1000000/(I13*J13^2/6),0))</f>
        <v/>
      </c>
      <c r="X13" s="19">
        <f>IF(A13="","",IFERROR(W13/(P13*IFERROR(VLOOKUP(F13,'Paramètres'!$A$5:$G$7,6,FALSE),0)/IFERROR(VLOOKUP(F13,'Paramètres'!$A$5:$G$7,7,FALSE),1))*100,0))</f>
        <v/>
      </c>
      <c r="Y13" s="18">
        <f>IF(A13="","",IFERROR(1.5*V13*1000/(I13*J13),0))</f>
        <v/>
      </c>
      <c r="Z13" s="19">
        <f>IF(A13="","",IFERROR(Y13/(Q13*IFERROR(VLOOKUP(F13,'Paramètres'!$A$5:$G$7,6,FALSE),0)/IFERROR(VLOOKUP(F13,'Paramètres'!$A$5:$G$7,7,FALSE),1))*100,0))</f>
        <v/>
      </c>
      <c r="AA13" s="18">
        <f>IF(A13="","",IFERROR(5*((R13+L13)*H13)*(G13*1000)^4/(384*O13*I13*J13^3/12),0))</f>
        <v/>
      </c>
      <c r="AB13" s="18">
        <f>IF(A13="","",IFERROR(AA13*(1+M13),0))</f>
        <v/>
      </c>
      <c r="AC13" s="18">
        <f>IF(A13="","",IFERROR(G13*1000/300,0))</f>
        <v/>
      </c>
      <c r="AD13" s="19">
        <f>IF(A13="","",IFERROR(MAX(AA13/(G13*1000/300),AB13/(G13*1000/250))*100,0))</f>
        <v/>
      </c>
      <c r="AE13" s="20">
        <f>IF(A13="","",IF(AND(X13&lt;=100,Z13&lt;=100,AD13&lt;=100),"Conforme","À vérifier"))</f>
        <v/>
      </c>
      <c r="AF13" s="36">
        <f>IF(A13="","",IFERROR(N13*1,0))</f>
        <v/>
      </c>
    </row>
    <row r="14">
      <c r="A14" s="14" t="n"/>
      <c r="B14" s="34" t="n"/>
      <c r="C14" s="5" t="n"/>
      <c r="D14" s="5" t="n"/>
      <c r="E14" s="5" t="n"/>
      <c r="F14" s="5" t="n"/>
      <c r="G14" s="6" t="n"/>
      <c r="H14" s="6" t="n"/>
      <c r="I14" s="10" t="n"/>
      <c r="J14" s="10" t="n"/>
      <c r="K14" s="6" t="n"/>
      <c r="L14" s="6" t="n"/>
      <c r="M14" s="6" t="n"/>
      <c r="N14" s="35" t="n"/>
      <c r="O14" s="22">
        <f>IF(F14="","",IFERROR(VLOOKUP(F14,'Paramètres'!$A$5:$G$7,2,FALSE),0))</f>
        <v/>
      </c>
      <c r="P14" s="22">
        <f>IF(F14="","",IFERROR(VLOOKUP(F14,'Paramètres'!$A$5:$G$7,3,FALSE),0))</f>
        <v/>
      </c>
      <c r="Q14" s="22">
        <f>IF(F14="","",IFERROR(VLOOKUP(F14,'Paramètres'!$A$5:$G$7,4,FALSE),0))</f>
        <v/>
      </c>
      <c r="R14" s="23">
        <f>IF(A14="","",SUM(K14,'Paramètres'!$B$12))</f>
        <v/>
      </c>
      <c r="S14" s="23">
        <f>IF(A14="","",SUM(1.35*R14,1.5*L14))</f>
        <v/>
      </c>
      <c r="T14" s="23">
        <f>IF(A14="","",IFERROR(S14*H14,0))</f>
        <v/>
      </c>
      <c r="U14" s="23">
        <f>IF(A14="","",IFERROR(T14*G14^2/8,0))</f>
        <v/>
      </c>
      <c r="V14" s="23">
        <f>IF(A14="","",IFERROR(T14*G14/2,0))</f>
        <v/>
      </c>
      <c r="W14" s="23">
        <f>IF(A14="","",IFERROR(U14*1000000/(I14*J14^2/6),0))</f>
        <v/>
      </c>
      <c r="X14" s="24">
        <f>IF(A14="","",IFERROR(W14/(P14*IFERROR(VLOOKUP(F14,'Paramètres'!$A$5:$G$7,6,FALSE),0)/IFERROR(VLOOKUP(F14,'Paramètres'!$A$5:$G$7,7,FALSE),1))*100,0))</f>
        <v/>
      </c>
      <c r="Y14" s="23">
        <f>IF(A14="","",IFERROR(1.5*V14*1000/(I14*J14),0))</f>
        <v/>
      </c>
      <c r="Z14" s="24">
        <f>IF(A14="","",IFERROR(Y14/(Q14*IFERROR(VLOOKUP(F14,'Paramètres'!$A$5:$G$7,6,FALSE),0)/IFERROR(VLOOKUP(F14,'Paramètres'!$A$5:$G$7,7,FALSE),1))*100,0))</f>
        <v/>
      </c>
      <c r="AA14" s="23">
        <f>IF(A14="","",IFERROR(5*((R14+L14)*H14)*(G14*1000)^4/(384*O14*I14*J14^3/12),0))</f>
        <v/>
      </c>
      <c r="AB14" s="23">
        <f>IF(A14="","",IFERROR(AA14*(1+M14),0))</f>
        <v/>
      </c>
      <c r="AC14" s="23">
        <f>IF(A14="","",IFERROR(G14*1000/300,0))</f>
        <v/>
      </c>
      <c r="AD14" s="24">
        <f>IF(A14="","",IFERROR(MAX(AA14/(G14*1000/300),AB14/(G14*1000/250))*100,0))</f>
        <v/>
      </c>
      <c r="AE14" s="25">
        <f>IF(A14="","",IF(AND(X14&lt;=100,Z14&lt;=100,AD14&lt;=100),"Conforme","À vérifier"))</f>
        <v/>
      </c>
      <c r="AF14" s="37">
        <f>IF(A14="","",IFERROR(N14*1,0))</f>
        <v/>
      </c>
    </row>
    <row r="15">
      <c r="A15" s="14" t="n"/>
      <c r="B15" s="34" t="n"/>
      <c r="C15" s="5" t="n"/>
      <c r="D15" s="5" t="n"/>
      <c r="E15" s="5" t="n"/>
      <c r="F15" s="5" t="n"/>
      <c r="G15" s="6" t="n"/>
      <c r="H15" s="6" t="n"/>
      <c r="I15" s="10" t="n"/>
      <c r="J15" s="10" t="n"/>
      <c r="K15" s="6" t="n"/>
      <c r="L15" s="6" t="n"/>
      <c r="M15" s="6" t="n"/>
      <c r="N15" s="35" t="n"/>
      <c r="O15" s="17">
        <f>IF(F15="","",IFERROR(VLOOKUP(F15,'Paramètres'!$A$5:$G$7,2,FALSE),0))</f>
        <v/>
      </c>
      <c r="P15" s="17">
        <f>IF(F15="","",IFERROR(VLOOKUP(F15,'Paramètres'!$A$5:$G$7,3,FALSE),0))</f>
        <v/>
      </c>
      <c r="Q15" s="17">
        <f>IF(F15="","",IFERROR(VLOOKUP(F15,'Paramètres'!$A$5:$G$7,4,FALSE),0))</f>
        <v/>
      </c>
      <c r="R15" s="18">
        <f>IF(A15="","",SUM(K15,'Paramètres'!$B$12))</f>
        <v/>
      </c>
      <c r="S15" s="18">
        <f>IF(A15="","",SUM(1.35*R15,1.5*L15))</f>
        <v/>
      </c>
      <c r="T15" s="18">
        <f>IF(A15="","",IFERROR(S15*H15,0))</f>
        <v/>
      </c>
      <c r="U15" s="18">
        <f>IF(A15="","",IFERROR(T15*G15^2/8,0))</f>
        <v/>
      </c>
      <c r="V15" s="18">
        <f>IF(A15="","",IFERROR(T15*G15/2,0))</f>
        <v/>
      </c>
      <c r="W15" s="18">
        <f>IF(A15="","",IFERROR(U15*1000000/(I15*J15^2/6),0))</f>
        <v/>
      </c>
      <c r="X15" s="19">
        <f>IF(A15="","",IFERROR(W15/(P15*IFERROR(VLOOKUP(F15,'Paramètres'!$A$5:$G$7,6,FALSE),0)/IFERROR(VLOOKUP(F15,'Paramètres'!$A$5:$G$7,7,FALSE),1))*100,0))</f>
        <v/>
      </c>
      <c r="Y15" s="18">
        <f>IF(A15="","",IFERROR(1.5*V15*1000/(I15*J15),0))</f>
        <v/>
      </c>
      <c r="Z15" s="19">
        <f>IF(A15="","",IFERROR(Y15/(Q15*IFERROR(VLOOKUP(F15,'Paramètres'!$A$5:$G$7,6,FALSE),0)/IFERROR(VLOOKUP(F15,'Paramètres'!$A$5:$G$7,7,FALSE),1))*100,0))</f>
        <v/>
      </c>
      <c r="AA15" s="18">
        <f>IF(A15="","",IFERROR(5*((R15+L15)*H15)*(G15*1000)^4/(384*O15*I15*J15^3/12),0))</f>
        <v/>
      </c>
      <c r="AB15" s="18">
        <f>IF(A15="","",IFERROR(AA15*(1+M15),0))</f>
        <v/>
      </c>
      <c r="AC15" s="18">
        <f>IF(A15="","",IFERROR(G15*1000/300,0))</f>
        <v/>
      </c>
      <c r="AD15" s="19">
        <f>IF(A15="","",IFERROR(MAX(AA15/(G15*1000/300),AB15/(G15*1000/250))*100,0))</f>
        <v/>
      </c>
      <c r="AE15" s="20">
        <f>IF(A15="","",IF(AND(X15&lt;=100,Z15&lt;=100,AD15&lt;=100),"Conforme","À vérifier"))</f>
        <v/>
      </c>
      <c r="AF15" s="36">
        <f>IF(A15="","",IFERROR(N15*1,0))</f>
        <v/>
      </c>
    </row>
    <row r="16">
      <c r="A16" s="14" t="n"/>
      <c r="B16" s="34" t="n"/>
      <c r="C16" s="5" t="n"/>
      <c r="D16" s="5" t="n"/>
      <c r="E16" s="5" t="n"/>
      <c r="F16" s="5" t="n"/>
      <c r="G16" s="6" t="n"/>
      <c r="H16" s="6" t="n"/>
      <c r="I16" s="10" t="n"/>
      <c r="J16" s="10" t="n"/>
      <c r="K16" s="6" t="n"/>
      <c r="L16" s="6" t="n"/>
      <c r="M16" s="6" t="n"/>
      <c r="N16" s="35" t="n"/>
      <c r="O16" s="22">
        <f>IF(F16="","",IFERROR(VLOOKUP(F16,'Paramètres'!$A$5:$G$7,2,FALSE),0))</f>
        <v/>
      </c>
      <c r="P16" s="22">
        <f>IF(F16="","",IFERROR(VLOOKUP(F16,'Paramètres'!$A$5:$G$7,3,FALSE),0))</f>
        <v/>
      </c>
      <c r="Q16" s="22">
        <f>IF(F16="","",IFERROR(VLOOKUP(F16,'Paramètres'!$A$5:$G$7,4,FALSE),0))</f>
        <v/>
      </c>
      <c r="R16" s="23">
        <f>IF(A16="","",SUM(K16,'Paramètres'!$B$12))</f>
        <v/>
      </c>
      <c r="S16" s="23">
        <f>IF(A16="","",SUM(1.35*R16,1.5*L16))</f>
        <v/>
      </c>
      <c r="T16" s="23">
        <f>IF(A16="","",IFERROR(S16*H16,0))</f>
        <v/>
      </c>
      <c r="U16" s="23">
        <f>IF(A16="","",IFERROR(T16*G16^2/8,0))</f>
        <v/>
      </c>
      <c r="V16" s="23">
        <f>IF(A16="","",IFERROR(T16*G16/2,0))</f>
        <v/>
      </c>
      <c r="W16" s="23">
        <f>IF(A16="","",IFERROR(U16*1000000/(I16*J16^2/6),0))</f>
        <v/>
      </c>
      <c r="X16" s="24">
        <f>IF(A16="","",IFERROR(W16/(P16*IFERROR(VLOOKUP(F16,'Paramètres'!$A$5:$G$7,6,FALSE),0)/IFERROR(VLOOKUP(F16,'Paramètres'!$A$5:$G$7,7,FALSE),1))*100,0))</f>
        <v/>
      </c>
      <c r="Y16" s="23">
        <f>IF(A16="","",IFERROR(1.5*V16*1000/(I16*J16),0))</f>
        <v/>
      </c>
      <c r="Z16" s="24">
        <f>IF(A16="","",IFERROR(Y16/(Q16*IFERROR(VLOOKUP(F16,'Paramètres'!$A$5:$G$7,6,FALSE),0)/IFERROR(VLOOKUP(F16,'Paramètres'!$A$5:$G$7,7,FALSE),1))*100,0))</f>
        <v/>
      </c>
      <c r="AA16" s="23">
        <f>IF(A16="","",IFERROR(5*((R16+L16)*H16)*(G16*1000)^4/(384*O16*I16*J16^3/12),0))</f>
        <v/>
      </c>
      <c r="AB16" s="23">
        <f>IF(A16="","",IFERROR(AA16*(1+M16),0))</f>
        <v/>
      </c>
      <c r="AC16" s="23">
        <f>IF(A16="","",IFERROR(G16*1000/300,0))</f>
        <v/>
      </c>
      <c r="AD16" s="24">
        <f>IF(A16="","",IFERROR(MAX(AA16/(G16*1000/300),AB16/(G16*1000/250))*100,0))</f>
        <v/>
      </c>
      <c r="AE16" s="25">
        <f>IF(A16="","",IF(AND(X16&lt;=100,Z16&lt;=100,AD16&lt;=100),"Conforme","À vérifier"))</f>
        <v/>
      </c>
      <c r="AF16" s="37">
        <f>IF(A16="","",IFERROR(N16*1,0))</f>
        <v/>
      </c>
    </row>
    <row r="17">
      <c r="A17" s="14" t="n"/>
      <c r="B17" s="34" t="n"/>
      <c r="C17" s="5" t="n"/>
      <c r="D17" s="5" t="n"/>
      <c r="E17" s="5" t="n"/>
      <c r="F17" s="5" t="n"/>
      <c r="G17" s="6" t="n"/>
      <c r="H17" s="6" t="n"/>
      <c r="I17" s="10" t="n"/>
      <c r="J17" s="10" t="n"/>
      <c r="K17" s="6" t="n"/>
      <c r="L17" s="6" t="n"/>
      <c r="M17" s="6" t="n"/>
      <c r="N17" s="35" t="n"/>
      <c r="O17" s="17">
        <f>IF(F17="","",IFERROR(VLOOKUP(F17,'Paramètres'!$A$5:$G$7,2,FALSE),0))</f>
        <v/>
      </c>
      <c r="P17" s="17">
        <f>IF(F17="","",IFERROR(VLOOKUP(F17,'Paramètres'!$A$5:$G$7,3,FALSE),0))</f>
        <v/>
      </c>
      <c r="Q17" s="17">
        <f>IF(F17="","",IFERROR(VLOOKUP(F17,'Paramètres'!$A$5:$G$7,4,FALSE),0))</f>
        <v/>
      </c>
      <c r="R17" s="18">
        <f>IF(A17="","",SUM(K17,'Paramètres'!$B$12))</f>
        <v/>
      </c>
      <c r="S17" s="18">
        <f>IF(A17="","",SUM(1.35*R17,1.5*L17))</f>
        <v/>
      </c>
      <c r="T17" s="18">
        <f>IF(A17="","",IFERROR(S17*H17,0))</f>
        <v/>
      </c>
      <c r="U17" s="18">
        <f>IF(A17="","",IFERROR(T17*G17^2/8,0))</f>
        <v/>
      </c>
      <c r="V17" s="18">
        <f>IF(A17="","",IFERROR(T17*G17/2,0))</f>
        <v/>
      </c>
      <c r="W17" s="18">
        <f>IF(A17="","",IFERROR(U17*1000000/(I17*J17^2/6),0))</f>
        <v/>
      </c>
      <c r="X17" s="19">
        <f>IF(A17="","",IFERROR(W17/(P17*IFERROR(VLOOKUP(F17,'Paramètres'!$A$5:$G$7,6,FALSE),0)/IFERROR(VLOOKUP(F17,'Paramètres'!$A$5:$G$7,7,FALSE),1))*100,0))</f>
        <v/>
      </c>
      <c r="Y17" s="18">
        <f>IF(A17="","",IFERROR(1.5*V17*1000/(I17*J17),0))</f>
        <v/>
      </c>
      <c r="Z17" s="19">
        <f>IF(A17="","",IFERROR(Y17/(Q17*IFERROR(VLOOKUP(F17,'Paramètres'!$A$5:$G$7,6,FALSE),0)/IFERROR(VLOOKUP(F17,'Paramètres'!$A$5:$G$7,7,FALSE),1))*100,0))</f>
        <v/>
      </c>
      <c r="AA17" s="18">
        <f>IF(A17="","",IFERROR(5*((R17+L17)*H17)*(G17*1000)^4/(384*O17*I17*J17^3/12),0))</f>
        <v/>
      </c>
      <c r="AB17" s="18">
        <f>IF(A17="","",IFERROR(AA17*(1+M17),0))</f>
        <v/>
      </c>
      <c r="AC17" s="18">
        <f>IF(A17="","",IFERROR(G17*1000/300,0))</f>
        <v/>
      </c>
      <c r="AD17" s="19">
        <f>IF(A17="","",IFERROR(MAX(AA17/(G17*1000/300),AB17/(G17*1000/250))*100,0))</f>
        <v/>
      </c>
      <c r="AE17" s="20">
        <f>IF(A17="","",IF(AND(X17&lt;=100,Z17&lt;=100,AD17&lt;=100),"Conforme","À vérifier"))</f>
        <v/>
      </c>
      <c r="AF17" s="36">
        <f>IF(A17="","",IFERROR(N17*1,0))</f>
        <v/>
      </c>
    </row>
    <row r="18">
      <c r="A18" s="14" t="n"/>
      <c r="B18" s="34" t="n"/>
      <c r="C18" s="5" t="n"/>
      <c r="D18" s="5" t="n"/>
      <c r="E18" s="5" t="n"/>
      <c r="F18" s="5" t="n"/>
      <c r="G18" s="6" t="n"/>
      <c r="H18" s="6" t="n"/>
      <c r="I18" s="10" t="n"/>
      <c r="J18" s="10" t="n"/>
      <c r="K18" s="6" t="n"/>
      <c r="L18" s="6" t="n"/>
      <c r="M18" s="6" t="n"/>
      <c r="N18" s="35" t="n"/>
      <c r="O18" s="22">
        <f>IF(F18="","",IFERROR(VLOOKUP(F18,'Paramètres'!$A$5:$G$7,2,FALSE),0))</f>
        <v/>
      </c>
      <c r="P18" s="22">
        <f>IF(F18="","",IFERROR(VLOOKUP(F18,'Paramètres'!$A$5:$G$7,3,FALSE),0))</f>
        <v/>
      </c>
      <c r="Q18" s="22">
        <f>IF(F18="","",IFERROR(VLOOKUP(F18,'Paramètres'!$A$5:$G$7,4,FALSE),0))</f>
        <v/>
      </c>
      <c r="R18" s="23">
        <f>IF(A18="","",SUM(K18,'Paramètres'!$B$12))</f>
        <v/>
      </c>
      <c r="S18" s="23">
        <f>IF(A18="","",SUM(1.35*R18,1.5*L18))</f>
        <v/>
      </c>
      <c r="T18" s="23">
        <f>IF(A18="","",IFERROR(S18*H18,0))</f>
        <v/>
      </c>
      <c r="U18" s="23">
        <f>IF(A18="","",IFERROR(T18*G18^2/8,0))</f>
        <v/>
      </c>
      <c r="V18" s="23">
        <f>IF(A18="","",IFERROR(T18*G18/2,0))</f>
        <v/>
      </c>
      <c r="W18" s="23">
        <f>IF(A18="","",IFERROR(U18*1000000/(I18*J18^2/6),0))</f>
        <v/>
      </c>
      <c r="X18" s="24">
        <f>IF(A18="","",IFERROR(W18/(P18*IFERROR(VLOOKUP(F18,'Paramètres'!$A$5:$G$7,6,FALSE),0)/IFERROR(VLOOKUP(F18,'Paramètres'!$A$5:$G$7,7,FALSE),1))*100,0))</f>
        <v/>
      </c>
      <c r="Y18" s="23">
        <f>IF(A18="","",IFERROR(1.5*V18*1000/(I18*J18),0))</f>
        <v/>
      </c>
      <c r="Z18" s="24">
        <f>IF(A18="","",IFERROR(Y18/(Q18*IFERROR(VLOOKUP(F18,'Paramètres'!$A$5:$G$7,6,FALSE),0)/IFERROR(VLOOKUP(F18,'Paramètres'!$A$5:$G$7,7,FALSE),1))*100,0))</f>
        <v/>
      </c>
      <c r="AA18" s="23">
        <f>IF(A18="","",IFERROR(5*((R18+L18)*H18)*(G18*1000)^4/(384*O18*I18*J18^3/12),0))</f>
        <v/>
      </c>
      <c r="AB18" s="23">
        <f>IF(A18="","",IFERROR(AA18*(1+M18),0))</f>
        <v/>
      </c>
      <c r="AC18" s="23">
        <f>IF(A18="","",IFERROR(G18*1000/300,0))</f>
        <v/>
      </c>
      <c r="AD18" s="24">
        <f>IF(A18="","",IFERROR(MAX(AA18/(G18*1000/300),AB18/(G18*1000/250))*100,0))</f>
        <v/>
      </c>
      <c r="AE18" s="25">
        <f>IF(A18="","",IF(AND(X18&lt;=100,Z18&lt;=100,AD18&lt;=100),"Conforme","À vérifier"))</f>
        <v/>
      </c>
      <c r="AF18" s="37">
        <f>IF(A18="","",IFERROR(N18*1,0))</f>
        <v/>
      </c>
    </row>
    <row r="19">
      <c r="A19" s="14" t="n"/>
      <c r="B19" s="34" t="n"/>
      <c r="C19" s="5" t="n"/>
      <c r="D19" s="5" t="n"/>
      <c r="E19" s="5" t="n"/>
      <c r="F19" s="5" t="n"/>
      <c r="G19" s="6" t="n"/>
      <c r="H19" s="6" t="n"/>
      <c r="I19" s="10" t="n"/>
      <c r="J19" s="10" t="n"/>
      <c r="K19" s="6" t="n"/>
      <c r="L19" s="6" t="n"/>
      <c r="M19" s="6" t="n"/>
      <c r="N19" s="35" t="n"/>
      <c r="O19" s="17">
        <f>IF(F19="","",IFERROR(VLOOKUP(F19,'Paramètres'!$A$5:$G$7,2,FALSE),0))</f>
        <v/>
      </c>
      <c r="P19" s="17">
        <f>IF(F19="","",IFERROR(VLOOKUP(F19,'Paramètres'!$A$5:$G$7,3,FALSE),0))</f>
        <v/>
      </c>
      <c r="Q19" s="17">
        <f>IF(F19="","",IFERROR(VLOOKUP(F19,'Paramètres'!$A$5:$G$7,4,FALSE),0))</f>
        <v/>
      </c>
      <c r="R19" s="18">
        <f>IF(A19="","",SUM(K19,'Paramètres'!$B$12))</f>
        <v/>
      </c>
      <c r="S19" s="18">
        <f>IF(A19="","",SUM(1.35*R19,1.5*L19))</f>
        <v/>
      </c>
      <c r="T19" s="18">
        <f>IF(A19="","",IFERROR(S19*H19,0))</f>
        <v/>
      </c>
      <c r="U19" s="18">
        <f>IF(A19="","",IFERROR(T19*G19^2/8,0))</f>
        <v/>
      </c>
      <c r="V19" s="18">
        <f>IF(A19="","",IFERROR(T19*G19/2,0))</f>
        <v/>
      </c>
      <c r="W19" s="18">
        <f>IF(A19="","",IFERROR(U19*1000000/(I19*J19^2/6),0))</f>
        <v/>
      </c>
      <c r="X19" s="19">
        <f>IF(A19="","",IFERROR(W19/(P19*IFERROR(VLOOKUP(F19,'Paramètres'!$A$5:$G$7,6,FALSE),0)/IFERROR(VLOOKUP(F19,'Paramètres'!$A$5:$G$7,7,FALSE),1))*100,0))</f>
        <v/>
      </c>
      <c r="Y19" s="18">
        <f>IF(A19="","",IFERROR(1.5*V19*1000/(I19*J19),0))</f>
        <v/>
      </c>
      <c r="Z19" s="19">
        <f>IF(A19="","",IFERROR(Y19/(Q19*IFERROR(VLOOKUP(F19,'Paramètres'!$A$5:$G$7,6,FALSE),0)/IFERROR(VLOOKUP(F19,'Paramètres'!$A$5:$G$7,7,FALSE),1))*100,0))</f>
        <v/>
      </c>
      <c r="AA19" s="18">
        <f>IF(A19="","",IFERROR(5*((R19+L19)*H19)*(G19*1000)^4/(384*O19*I19*J19^3/12),0))</f>
        <v/>
      </c>
      <c r="AB19" s="18">
        <f>IF(A19="","",IFERROR(AA19*(1+M19),0))</f>
        <v/>
      </c>
      <c r="AC19" s="18">
        <f>IF(A19="","",IFERROR(G19*1000/300,0))</f>
        <v/>
      </c>
      <c r="AD19" s="19">
        <f>IF(A19="","",IFERROR(MAX(AA19/(G19*1000/300),AB19/(G19*1000/250))*100,0))</f>
        <v/>
      </c>
      <c r="AE19" s="20">
        <f>IF(A19="","",IF(AND(X19&lt;=100,Z19&lt;=100,AD19&lt;=100),"Conforme","À vérifier"))</f>
        <v/>
      </c>
      <c r="AF19" s="36">
        <f>IF(A19="","",IFERROR(N19*1,0))</f>
        <v/>
      </c>
    </row>
    <row r="20">
      <c r="A20" s="14" t="n"/>
      <c r="B20" s="34" t="n"/>
      <c r="C20" s="5" t="n"/>
      <c r="D20" s="5" t="n"/>
      <c r="E20" s="5" t="n"/>
      <c r="F20" s="5" t="n"/>
      <c r="G20" s="6" t="n"/>
      <c r="H20" s="6" t="n"/>
      <c r="I20" s="10" t="n"/>
      <c r="J20" s="10" t="n"/>
      <c r="K20" s="6" t="n"/>
      <c r="L20" s="6" t="n"/>
      <c r="M20" s="6" t="n"/>
      <c r="N20" s="35" t="n"/>
      <c r="O20" s="22">
        <f>IF(F20="","",IFERROR(VLOOKUP(F20,'Paramètres'!$A$5:$G$7,2,FALSE),0))</f>
        <v/>
      </c>
      <c r="P20" s="22">
        <f>IF(F20="","",IFERROR(VLOOKUP(F20,'Paramètres'!$A$5:$G$7,3,FALSE),0))</f>
        <v/>
      </c>
      <c r="Q20" s="22">
        <f>IF(F20="","",IFERROR(VLOOKUP(F20,'Paramètres'!$A$5:$G$7,4,FALSE),0))</f>
        <v/>
      </c>
      <c r="R20" s="23">
        <f>IF(A20="","",SUM(K20,'Paramètres'!$B$12))</f>
        <v/>
      </c>
      <c r="S20" s="23">
        <f>IF(A20="","",SUM(1.35*R20,1.5*L20))</f>
        <v/>
      </c>
      <c r="T20" s="23">
        <f>IF(A20="","",IFERROR(S20*H20,0))</f>
        <v/>
      </c>
      <c r="U20" s="23">
        <f>IF(A20="","",IFERROR(T20*G20^2/8,0))</f>
        <v/>
      </c>
      <c r="V20" s="23">
        <f>IF(A20="","",IFERROR(T20*G20/2,0))</f>
        <v/>
      </c>
      <c r="W20" s="23">
        <f>IF(A20="","",IFERROR(U20*1000000/(I20*J20^2/6),0))</f>
        <v/>
      </c>
      <c r="X20" s="24">
        <f>IF(A20="","",IFERROR(W20/(P20*IFERROR(VLOOKUP(F20,'Paramètres'!$A$5:$G$7,6,FALSE),0)/IFERROR(VLOOKUP(F20,'Paramètres'!$A$5:$G$7,7,FALSE),1))*100,0))</f>
        <v/>
      </c>
      <c r="Y20" s="23">
        <f>IF(A20="","",IFERROR(1.5*V20*1000/(I20*J20),0))</f>
        <v/>
      </c>
      <c r="Z20" s="24">
        <f>IF(A20="","",IFERROR(Y20/(Q20*IFERROR(VLOOKUP(F20,'Paramètres'!$A$5:$G$7,6,FALSE),0)/IFERROR(VLOOKUP(F20,'Paramètres'!$A$5:$G$7,7,FALSE),1))*100,0))</f>
        <v/>
      </c>
      <c r="AA20" s="23">
        <f>IF(A20="","",IFERROR(5*((R20+L20)*H20)*(G20*1000)^4/(384*O20*I20*J20^3/12),0))</f>
        <v/>
      </c>
      <c r="AB20" s="23">
        <f>IF(A20="","",IFERROR(AA20*(1+M20),0))</f>
        <v/>
      </c>
      <c r="AC20" s="23">
        <f>IF(A20="","",IFERROR(G20*1000/300,0))</f>
        <v/>
      </c>
      <c r="AD20" s="24">
        <f>IF(A20="","",IFERROR(MAX(AA20/(G20*1000/300),AB20/(G20*1000/250))*100,0))</f>
        <v/>
      </c>
      <c r="AE20" s="25">
        <f>IF(A20="","",IF(AND(X20&lt;=100,Z20&lt;=100,AD20&lt;=100),"Conforme","À vérifier"))</f>
        <v/>
      </c>
      <c r="AF20" s="37">
        <f>IF(A20="","",IFERROR(N20*1,0))</f>
        <v/>
      </c>
    </row>
    <row r="21">
      <c r="A21" s="14" t="n"/>
      <c r="B21" s="34" t="n"/>
      <c r="C21" s="5" t="n"/>
      <c r="D21" s="5" t="n"/>
      <c r="E21" s="5" t="n"/>
      <c r="F21" s="5" t="n"/>
      <c r="G21" s="6" t="n"/>
      <c r="H21" s="6" t="n"/>
      <c r="I21" s="10" t="n"/>
      <c r="J21" s="10" t="n"/>
      <c r="K21" s="6" t="n"/>
      <c r="L21" s="6" t="n"/>
      <c r="M21" s="6" t="n"/>
      <c r="N21" s="35" t="n"/>
      <c r="O21" s="17">
        <f>IF(F21="","",IFERROR(VLOOKUP(F21,'Paramètres'!$A$5:$G$7,2,FALSE),0))</f>
        <v/>
      </c>
      <c r="P21" s="17">
        <f>IF(F21="","",IFERROR(VLOOKUP(F21,'Paramètres'!$A$5:$G$7,3,FALSE),0))</f>
        <v/>
      </c>
      <c r="Q21" s="17">
        <f>IF(F21="","",IFERROR(VLOOKUP(F21,'Paramètres'!$A$5:$G$7,4,FALSE),0))</f>
        <v/>
      </c>
      <c r="R21" s="18">
        <f>IF(A21="","",SUM(K21,'Paramètres'!$B$12))</f>
        <v/>
      </c>
      <c r="S21" s="18">
        <f>IF(A21="","",SUM(1.35*R21,1.5*L21))</f>
        <v/>
      </c>
      <c r="T21" s="18">
        <f>IF(A21="","",IFERROR(S21*H21,0))</f>
        <v/>
      </c>
      <c r="U21" s="18">
        <f>IF(A21="","",IFERROR(T21*G21^2/8,0))</f>
        <v/>
      </c>
      <c r="V21" s="18">
        <f>IF(A21="","",IFERROR(T21*G21/2,0))</f>
        <v/>
      </c>
      <c r="W21" s="18">
        <f>IF(A21="","",IFERROR(U21*1000000/(I21*J21^2/6),0))</f>
        <v/>
      </c>
      <c r="X21" s="19">
        <f>IF(A21="","",IFERROR(W21/(P21*IFERROR(VLOOKUP(F21,'Paramètres'!$A$5:$G$7,6,FALSE),0)/IFERROR(VLOOKUP(F21,'Paramètres'!$A$5:$G$7,7,FALSE),1))*100,0))</f>
        <v/>
      </c>
      <c r="Y21" s="18">
        <f>IF(A21="","",IFERROR(1.5*V21*1000/(I21*J21),0))</f>
        <v/>
      </c>
      <c r="Z21" s="19">
        <f>IF(A21="","",IFERROR(Y21/(Q21*IFERROR(VLOOKUP(F21,'Paramètres'!$A$5:$G$7,6,FALSE),0)/IFERROR(VLOOKUP(F21,'Paramètres'!$A$5:$G$7,7,FALSE),1))*100,0))</f>
        <v/>
      </c>
      <c r="AA21" s="18">
        <f>IF(A21="","",IFERROR(5*((R21+L21)*H21)*(G21*1000)^4/(384*O21*I21*J21^3/12),0))</f>
        <v/>
      </c>
      <c r="AB21" s="18">
        <f>IF(A21="","",IFERROR(AA21*(1+M21),0))</f>
        <v/>
      </c>
      <c r="AC21" s="18">
        <f>IF(A21="","",IFERROR(G21*1000/300,0))</f>
        <v/>
      </c>
      <c r="AD21" s="19">
        <f>IF(A21="","",IFERROR(MAX(AA21/(G21*1000/300),AB21/(G21*1000/250))*100,0))</f>
        <v/>
      </c>
      <c r="AE21" s="20">
        <f>IF(A21="","",IF(AND(X21&lt;=100,Z21&lt;=100,AD21&lt;=100),"Conforme","À vérifier"))</f>
        <v/>
      </c>
      <c r="AF21" s="36">
        <f>IF(A21="","",IFERROR(N21*1,0))</f>
        <v/>
      </c>
    </row>
    <row r="22">
      <c r="A22" s="14" t="n"/>
      <c r="B22" s="34" t="n"/>
      <c r="C22" s="5" t="n"/>
      <c r="D22" s="5" t="n"/>
      <c r="E22" s="5" t="n"/>
      <c r="F22" s="5" t="n"/>
      <c r="G22" s="6" t="n"/>
      <c r="H22" s="6" t="n"/>
      <c r="I22" s="10" t="n"/>
      <c r="J22" s="10" t="n"/>
      <c r="K22" s="6" t="n"/>
      <c r="L22" s="6" t="n"/>
      <c r="M22" s="6" t="n"/>
      <c r="N22" s="35" t="n"/>
      <c r="O22" s="22">
        <f>IF(F22="","",IFERROR(VLOOKUP(F22,'Paramètres'!$A$5:$G$7,2,FALSE),0))</f>
        <v/>
      </c>
      <c r="P22" s="22">
        <f>IF(F22="","",IFERROR(VLOOKUP(F22,'Paramètres'!$A$5:$G$7,3,FALSE),0))</f>
        <v/>
      </c>
      <c r="Q22" s="22">
        <f>IF(F22="","",IFERROR(VLOOKUP(F22,'Paramètres'!$A$5:$G$7,4,FALSE),0))</f>
        <v/>
      </c>
      <c r="R22" s="23">
        <f>IF(A22="","",SUM(K22,'Paramètres'!$B$12))</f>
        <v/>
      </c>
      <c r="S22" s="23">
        <f>IF(A22="","",SUM(1.35*R22,1.5*L22))</f>
        <v/>
      </c>
      <c r="T22" s="23">
        <f>IF(A22="","",IFERROR(S22*H22,0))</f>
        <v/>
      </c>
      <c r="U22" s="23">
        <f>IF(A22="","",IFERROR(T22*G22^2/8,0))</f>
        <v/>
      </c>
      <c r="V22" s="23">
        <f>IF(A22="","",IFERROR(T22*G22/2,0))</f>
        <v/>
      </c>
      <c r="W22" s="23">
        <f>IF(A22="","",IFERROR(U22*1000000/(I22*J22^2/6),0))</f>
        <v/>
      </c>
      <c r="X22" s="24">
        <f>IF(A22="","",IFERROR(W22/(P22*IFERROR(VLOOKUP(F22,'Paramètres'!$A$5:$G$7,6,FALSE),0)/IFERROR(VLOOKUP(F22,'Paramètres'!$A$5:$G$7,7,FALSE),1))*100,0))</f>
        <v/>
      </c>
      <c r="Y22" s="23">
        <f>IF(A22="","",IFERROR(1.5*V22*1000/(I22*J22),0))</f>
        <v/>
      </c>
      <c r="Z22" s="24">
        <f>IF(A22="","",IFERROR(Y22/(Q22*IFERROR(VLOOKUP(F22,'Paramètres'!$A$5:$G$7,6,FALSE),0)/IFERROR(VLOOKUP(F22,'Paramètres'!$A$5:$G$7,7,FALSE),1))*100,0))</f>
        <v/>
      </c>
      <c r="AA22" s="23">
        <f>IF(A22="","",IFERROR(5*((R22+L22)*H22)*(G22*1000)^4/(384*O22*I22*J22^3/12),0))</f>
        <v/>
      </c>
      <c r="AB22" s="23">
        <f>IF(A22="","",IFERROR(AA22*(1+M22),0))</f>
        <v/>
      </c>
      <c r="AC22" s="23">
        <f>IF(A22="","",IFERROR(G22*1000/300,0))</f>
        <v/>
      </c>
      <c r="AD22" s="24">
        <f>IF(A22="","",IFERROR(MAX(AA22/(G22*1000/300),AB22/(G22*1000/250))*100,0))</f>
        <v/>
      </c>
      <c r="AE22" s="25">
        <f>IF(A22="","",IF(AND(X22&lt;=100,Z22&lt;=100,AD22&lt;=100),"Conforme","À vérifier"))</f>
        <v/>
      </c>
      <c r="AF22" s="37">
        <f>IF(A22="","",IFERROR(N22*1,0))</f>
        <v/>
      </c>
    </row>
    <row r="23">
      <c r="A23" s="14" t="n"/>
      <c r="B23" s="34" t="n"/>
      <c r="C23" s="5" t="n"/>
      <c r="D23" s="5" t="n"/>
      <c r="E23" s="5" t="n"/>
      <c r="F23" s="5" t="n"/>
      <c r="G23" s="6" t="n"/>
      <c r="H23" s="6" t="n"/>
      <c r="I23" s="10" t="n"/>
      <c r="J23" s="10" t="n"/>
      <c r="K23" s="6" t="n"/>
      <c r="L23" s="6" t="n"/>
      <c r="M23" s="6" t="n"/>
      <c r="N23" s="35" t="n"/>
      <c r="O23" s="17">
        <f>IF(F23="","",IFERROR(VLOOKUP(F23,'Paramètres'!$A$5:$G$7,2,FALSE),0))</f>
        <v/>
      </c>
      <c r="P23" s="17">
        <f>IF(F23="","",IFERROR(VLOOKUP(F23,'Paramètres'!$A$5:$G$7,3,FALSE),0))</f>
        <v/>
      </c>
      <c r="Q23" s="17">
        <f>IF(F23="","",IFERROR(VLOOKUP(F23,'Paramètres'!$A$5:$G$7,4,FALSE),0))</f>
        <v/>
      </c>
      <c r="R23" s="18">
        <f>IF(A23="","",SUM(K23,'Paramètres'!$B$12))</f>
        <v/>
      </c>
      <c r="S23" s="18">
        <f>IF(A23="","",SUM(1.35*R23,1.5*L23))</f>
        <v/>
      </c>
      <c r="T23" s="18">
        <f>IF(A23="","",IFERROR(S23*H23,0))</f>
        <v/>
      </c>
      <c r="U23" s="18">
        <f>IF(A23="","",IFERROR(T23*G23^2/8,0))</f>
        <v/>
      </c>
      <c r="V23" s="18">
        <f>IF(A23="","",IFERROR(T23*G23/2,0))</f>
        <v/>
      </c>
      <c r="W23" s="18">
        <f>IF(A23="","",IFERROR(U23*1000000/(I23*J23^2/6),0))</f>
        <v/>
      </c>
      <c r="X23" s="19">
        <f>IF(A23="","",IFERROR(W23/(P23*IFERROR(VLOOKUP(F23,'Paramètres'!$A$5:$G$7,6,FALSE),0)/IFERROR(VLOOKUP(F23,'Paramètres'!$A$5:$G$7,7,FALSE),1))*100,0))</f>
        <v/>
      </c>
      <c r="Y23" s="18">
        <f>IF(A23="","",IFERROR(1.5*V23*1000/(I23*J23),0))</f>
        <v/>
      </c>
      <c r="Z23" s="19">
        <f>IF(A23="","",IFERROR(Y23/(Q23*IFERROR(VLOOKUP(F23,'Paramètres'!$A$5:$G$7,6,FALSE),0)/IFERROR(VLOOKUP(F23,'Paramètres'!$A$5:$G$7,7,FALSE),1))*100,0))</f>
        <v/>
      </c>
      <c r="AA23" s="18">
        <f>IF(A23="","",IFERROR(5*((R23+L23)*H23)*(G23*1000)^4/(384*O23*I23*J23^3/12),0))</f>
        <v/>
      </c>
      <c r="AB23" s="18">
        <f>IF(A23="","",IFERROR(AA23*(1+M23),0))</f>
        <v/>
      </c>
      <c r="AC23" s="18">
        <f>IF(A23="","",IFERROR(G23*1000/300,0))</f>
        <v/>
      </c>
      <c r="AD23" s="19">
        <f>IF(A23="","",IFERROR(MAX(AA23/(G23*1000/300),AB23/(G23*1000/250))*100,0))</f>
        <v/>
      </c>
      <c r="AE23" s="20">
        <f>IF(A23="","",IF(AND(X23&lt;=100,Z23&lt;=100,AD23&lt;=100),"Conforme","À vérifier"))</f>
        <v/>
      </c>
      <c r="AF23" s="36">
        <f>IF(A23="","",IFERROR(N23*1,0))</f>
        <v/>
      </c>
    </row>
    <row r="24">
      <c r="A24" s="14" t="n"/>
      <c r="B24" s="34" t="n"/>
      <c r="C24" s="5" t="n"/>
      <c r="D24" s="5" t="n"/>
      <c r="E24" s="5" t="n"/>
      <c r="F24" s="5" t="n"/>
      <c r="G24" s="6" t="n"/>
      <c r="H24" s="6" t="n"/>
      <c r="I24" s="10" t="n"/>
      <c r="J24" s="10" t="n"/>
      <c r="K24" s="6" t="n"/>
      <c r="L24" s="6" t="n"/>
      <c r="M24" s="6" t="n"/>
      <c r="N24" s="35" t="n"/>
      <c r="O24" s="22">
        <f>IF(F24="","",IFERROR(VLOOKUP(F24,'Paramètres'!$A$5:$G$7,2,FALSE),0))</f>
        <v/>
      </c>
      <c r="P24" s="22">
        <f>IF(F24="","",IFERROR(VLOOKUP(F24,'Paramètres'!$A$5:$G$7,3,FALSE),0))</f>
        <v/>
      </c>
      <c r="Q24" s="22">
        <f>IF(F24="","",IFERROR(VLOOKUP(F24,'Paramètres'!$A$5:$G$7,4,FALSE),0))</f>
        <v/>
      </c>
      <c r="R24" s="23">
        <f>IF(A24="","",SUM(K24,'Paramètres'!$B$12))</f>
        <v/>
      </c>
      <c r="S24" s="23">
        <f>IF(A24="","",SUM(1.35*R24,1.5*L24))</f>
        <v/>
      </c>
      <c r="T24" s="23">
        <f>IF(A24="","",IFERROR(S24*H24,0))</f>
        <v/>
      </c>
      <c r="U24" s="23">
        <f>IF(A24="","",IFERROR(T24*G24^2/8,0))</f>
        <v/>
      </c>
      <c r="V24" s="23">
        <f>IF(A24="","",IFERROR(T24*G24/2,0))</f>
        <v/>
      </c>
      <c r="W24" s="23">
        <f>IF(A24="","",IFERROR(U24*1000000/(I24*J24^2/6),0))</f>
        <v/>
      </c>
      <c r="X24" s="24">
        <f>IF(A24="","",IFERROR(W24/(P24*IFERROR(VLOOKUP(F24,'Paramètres'!$A$5:$G$7,6,FALSE),0)/IFERROR(VLOOKUP(F24,'Paramètres'!$A$5:$G$7,7,FALSE),1))*100,0))</f>
        <v/>
      </c>
      <c r="Y24" s="23">
        <f>IF(A24="","",IFERROR(1.5*V24*1000/(I24*J24),0))</f>
        <v/>
      </c>
      <c r="Z24" s="24">
        <f>IF(A24="","",IFERROR(Y24/(Q24*IFERROR(VLOOKUP(F24,'Paramètres'!$A$5:$G$7,6,FALSE),0)/IFERROR(VLOOKUP(F24,'Paramètres'!$A$5:$G$7,7,FALSE),1))*100,0))</f>
        <v/>
      </c>
      <c r="AA24" s="23">
        <f>IF(A24="","",IFERROR(5*((R24+L24)*H24)*(G24*1000)^4/(384*O24*I24*J24^3/12),0))</f>
        <v/>
      </c>
      <c r="AB24" s="23">
        <f>IF(A24="","",IFERROR(AA24*(1+M24),0))</f>
        <v/>
      </c>
      <c r="AC24" s="23">
        <f>IF(A24="","",IFERROR(G24*1000/300,0))</f>
        <v/>
      </c>
      <c r="AD24" s="24">
        <f>IF(A24="","",IFERROR(MAX(AA24/(G24*1000/300),AB24/(G24*1000/250))*100,0))</f>
        <v/>
      </c>
      <c r="AE24" s="25">
        <f>IF(A24="","",IF(AND(X24&lt;=100,Z24&lt;=100,AD24&lt;=100),"Conforme","À vérifier"))</f>
        <v/>
      </c>
      <c r="AF24" s="37">
        <f>IF(A24="","",IFERROR(N24*1,0))</f>
        <v/>
      </c>
    </row>
    <row r="25">
      <c r="A25" s="14" t="n"/>
      <c r="B25" s="34" t="n"/>
      <c r="C25" s="5" t="n"/>
      <c r="D25" s="5" t="n"/>
      <c r="E25" s="5" t="n"/>
      <c r="F25" s="5" t="n"/>
      <c r="G25" s="6" t="n"/>
      <c r="H25" s="6" t="n"/>
      <c r="I25" s="10" t="n"/>
      <c r="J25" s="10" t="n"/>
      <c r="K25" s="6" t="n"/>
      <c r="L25" s="6" t="n"/>
      <c r="M25" s="6" t="n"/>
      <c r="N25" s="35" t="n"/>
      <c r="O25" s="17">
        <f>IF(F25="","",IFERROR(VLOOKUP(F25,'Paramètres'!$A$5:$G$7,2,FALSE),0))</f>
        <v/>
      </c>
      <c r="P25" s="17">
        <f>IF(F25="","",IFERROR(VLOOKUP(F25,'Paramètres'!$A$5:$G$7,3,FALSE),0))</f>
        <v/>
      </c>
      <c r="Q25" s="17">
        <f>IF(F25="","",IFERROR(VLOOKUP(F25,'Paramètres'!$A$5:$G$7,4,FALSE),0))</f>
        <v/>
      </c>
      <c r="R25" s="18">
        <f>IF(A25="","",SUM(K25,'Paramètres'!$B$12))</f>
        <v/>
      </c>
      <c r="S25" s="18">
        <f>IF(A25="","",SUM(1.35*R25,1.5*L25))</f>
        <v/>
      </c>
      <c r="T25" s="18">
        <f>IF(A25="","",IFERROR(S25*H25,0))</f>
        <v/>
      </c>
      <c r="U25" s="18">
        <f>IF(A25="","",IFERROR(T25*G25^2/8,0))</f>
        <v/>
      </c>
      <c r="V25" s="18">
        <f>IF(A25="","",IFERROR(T25*G25/2,0))</f>
        <v/>
      </c>
      <c r="W25" s="18">
        <f>IF(A25="","",IFERROR(U25*1000000/(I25*J25^2/6),0))</f>
        <v/>
      </c>
      <c r="X25" s="19">
        <f>IF(A25="","",IFERROR(W25/(P25*IFERROR(VLOOKUP(F25,'Paramètres'!$A$5:$G$7,6,FALSE),0)/IFERROR(VLOOKUP(F25,'Paramètres'!$A$5:$G$7,7,FALSE),1))*100,0))</f>
        <v/>
      </c>
      <c r="Y25" s="18">
        <f>IF(A25="","",IFERROR(1.5*V25*1000/(I25*J25),0))</f>
        <v/>
      </c>
      <c r="Z25" s="19">
        <f>IF(A25="","",IFERROR(Y25/(Q25*IFERROR(VLOOKUP(F25,'Paramètres'!$A$5:$G$7,6,FALSE),0)/IFERROR(VLOOKUP(F25,'Paramètres'!$A$5:$G$7,7,FALSE),1))*100,0))</f>
        <v/>
      </c>
      <c r="AA25" s="18">
        <f>IF(A25="","",IFERROR(5*((R25+L25)*H25)*(G25*1000)^4/(384*O25*I25*J25^3/12),0))</f>
        <v/>
      </c>
      <c r="AB25" s="18">
        <f>IF(A25="","",IFERROR(AA25*(1+M25),0))</f>
        <v/>
      </c>
      <c r="AC25" s="18">
        <f>IF(A25="","",IFERROR(G25*1000/300,0))</f>
        <v/>
      </c>
      <c r="AD25" s="19">
        <f>IF(A25="","",IFERROR(MAX(AA25/(G25*1000/300),AB25/(G25*1000/250))*100,0))</f>
        <v/>
      </c>
      <c r="AE25" s="20">
        <f>IF(A25="","",IF(AND(X25&lt;=100,Z25&lt;=100,AD25&lt;=100),"Conforme","À vérifier"))</f>
        <v/>
      </c>
      <c r="AF25" s="36">
        <f>IF(A25="","",IFERROR(N25*1,0))</f>
        <v/>
      </c>
    </row>
    <row r="26">
      <c r="A26" s="14" t="n"/>
      <c r="B26" s="34" t="n"/>
      <c r="C26" s="5" t="n"/>
      <c r="D26" s="5" t="n"/>
      <c r="E26" s="5" t="n"/>
      <c r="F26" s="5" t="n"/>
      <c r="G26" s="6" t="n"/>
      <c r="H26" s="6" t="n"/>
      <c r="I26" s="10" t="n"/>
      <c r="J26" s="10" t="n"/>
      <c r="K26" s="6" t="n"/>
      <c r="L26" s="6" t="n"/>
      <c r="M26" s="6" t="n"/>
      <c r="N26" s="35" t="n"/>
      <c r="O26" s="22">
        <f>IF(F26="","",IFERROR(VLOOKUP(F26,'Paramètres'!$A$5:$G$7,2,FALSE),0))</f>
        <v/>
      </c>
      <c r="P26" s="22">
        <f>IF(F26="","",IFERROR(VLOOKUP(F26,'Paramètres'!$A$5:$G$7,3,FALSE),0))</f>
        <v/>
      </c>
      <c r="Q26" s="22">
        <f>IF(F26="","",IFERROR(VLOOKUP(F26,'Paramètres'!$A$5:$G$7,4,FALSE),0))</f>
        <v/>
      </c>
      <c r="R26" s="23">
        <f>IF(A26="","",SUM(K26,'Paramètres'!$B$12))</f>
        <v/>
      </c>
      <c r="S26" s="23">
        <f>IF(A26="","",SUM(1.35*R26,1.5*L26))</f>
        <v/>
      </c>
      <c r="T26" s="23">
        <f>IF(A26="","",IFERROR(S26*H26,0))</f>
        <v/>
      </c>
      <c r="U26" s="23">
        <f>IF(A26="","",IFERROR(T26*G26^2/8,0))</f>
        <v/>
      </c>
      <c r="V26" s="23">
        <f>IF(A26="","",IFERROR(T26*G26/2,0))</f>
        <v/>
      </c>
      <c r="W26" s="23">
        <f>IF(A26="","",IFERROR(U26*1000000/(I26*J26^2/6),0))</f>
        <v/>
      </c>
      <c r="X26" s="24">
        <f>IF(A26="","",IFERROR(W26/(P26*IFERROR(VLOOKUP(F26,'Paramètres'!$A$5:$G$7,6,FALSE),0)/IFERROR(VLOOKUP(F26,'Paramètres'!$A$5:$G$7,7,FALSE),1))*100,0))</f>
        <v/>
      </c>
      <c r="Y26" s="23">
        <f>IF(A26="","",IFERROR(1.5*V26*1000/(I26*J26),0))</f>
        <v/>
      </c>
      <c r="Z26" s="24">
        <f>IF(A26="","",IFERROR(Y26/(Q26*IFERROR(VLOOKUP(F26,'Paramètres'!$A$5:$G$7,6,FALSE),0)/IFERROR(VLOOKUP(F26,'Paramètres'!$A$5:$G$7,7,FALSE),1))*100,0))</f>
        <v/>
      </c>
      <c r="AA26" s="23">
        <f>IF(A26="","",IFERROR(5*((R26+L26)*H26)*(G26*1000)^4/(384*O26*I26*J26^3/12),0))</f>
        <v/>
      </c>
      <c r="AB26" s="23">
        <f>IF(A26="","",IFERROR(AA26*(1+M26),0))</f>
        <v/>
      </c>
      <c r="AC26" s="23">
        <f>IF(A26="","",IFERROR(G26*1000/300,0))</f>
        <v/>
      </c>
      <c r="AD26" s="24">
        <f>IF(A26="","",IFERROR(MAX(AA26/(G26*1000/300),AB26/(G26*1000/250))*100,0))</f>
        <v/>
      </c>
      <c r="AE26" s="25">
        <f>IF(A26="","",IF(AND(X26&lt;=100,Z26&lt;=100,AD26&lt;=100),"Conforme","À vérifier"))</f>
        <v/>
      </c>
      <c r="AF26" s="37">
        <f>IF(A26="","",IFERROR(N26*1,0))</f>
        <v/>
      </c>
    </row>
    <row r="27">
      <c r="A27" s="14" t="n"/>
      <c r="B27" s="34" t="n"/>
      <c r="C27" s="5" t="n"/>
      <c r="D27" s="5" t="n"/>
      <c r="E27" s="5" t="n"/>
      <c r="F27" s="5" t="n"/>
      <c r="G27" s="6" t="n"/>
      <c r="H27" s="6" t="n"/>
      <c r="I27" s="10" t="n"/>
      <c r="J27" s="10" t="n"/>
      <c r="K27" s="6" t="n"/>
      <c r="L27" s="6" t="n"/>
      <c r="M27" s="6" t="n"/>
      <c r="N27" s="35" t="n"/>
      <c r="O27" s="17">
        <f>IF(F27="","",IFERROR(VLOOKUP(F27,'Paramètres'!$A$5:$G$7,2,FALSE),0))</f>
        <v/>
      </c>
      <c r="P27" s="17">
        <f>IF(F27="","",IFERROR(VLOOKUP(F27,'Paramètres'!$A$5:$G$7,3,FALSE),0))</f>
        <v/>
      </c>
      <c r="Q27" s="17">
        <f>IF(F27="","",IFERROR(VLOOKUP(F27,'Paramètres'!$A$5:$G$7,4,FALSE),0))</f>
        <v/>
      </c>
      <c r="R27" s="18">
        <f>IF(A27="","",SUM(K27,'Paramètres'!$B$12))</f>
        <v/>
      </c>
      <c r="S27" s="18">
        <f>IF(A27="","",SUM(1.35*R27,1.5*L27))</f>
        <v/>
      </c>
      <c r="T27" s="18">
        <f>IF(A27="","",IFERROR(S27*H27,0))</f>
        <v/>
      </c>
      <c r="U27" s="18">
        <f>IF(A27="","",IFERROR(T27*G27^2/8,0))</f>
        <v/>
      </c>
      <c r="V27" s="18">
        <f>IF(A27="","",IFERROR(T27*G27/2,0))</f>
        <v/>
      </c>
      <c r="W27" s="18">
        <f>IF(A27="","",IFERROR(U27*1000000/(I27*J27^2/6),0))</f>
        <v/>
      </c>
      <c r="X27" s="19">
        <f>IF(A27="","",IFERROR(W27/(P27*IFERROR(VLOOKUP(F27,'Paramètres'!$A$5:$G$7,6,FALSE),0)/IFERROR(VLOOKUP(F27,'Paramètres'!$A$5:$G$7,7,FALSE),1))*100,0))</f>
        <v/>
      </c>
      <c r="Y27" s="18">
        <f>IF(A27="","",IFERROR(1.5*V27*1000/(I27*J27),0))</f>
        <v/>
      </c>
      <c r="Z27" s="19">
        <f>IF(A27="","",IFERROR(Y27/(Q27*IFERROR(VLOOKUP(F27,'Paramètres'!$A$5:$G$7,6,FALSE),0)/IFERROR(VLOOKUP(F27,'Paramètres'!$A$5:$G$7,7,FALSE),1))*100,0))</f>
        <v/>
      </c>
      <c r="AA27" s="18">
        <f>IF(A27="","",IFERROR(5*((R27+L27)*H27)*(G27*1000)^4/(384*O27*I27*J27^3/12),0))</f>
        <v/>
      </c>
      <c r="AB27" s="18">
        <f>IF(A27="","",IFERROR(AA27*(1+M27),0))</f>
        <v/>
      </c>
      <c r="AC27" s="18">
        <f>IF(A27="","",IFERROR(G27*1000/300,0))</f>
        <v/>
      </c>
      <c r="AD27" s="19">
        <f>IF(A27="","",IFERROR(MAX(AA27/(G27*1000/300),AB27/(G27*1000/250))*100,0))</f>
        <v/>
      </c>
      <c r="AE27" s="20">
        <f>IF(A27="","",IF(AND(X27&lt;=100,Z27&lt;=100,AD27&lt;=100),"Conforme","À vérifier"))</f>
        <v/>
      </c>
      <c r="AF27" s="36">
        <f>IF(A27="","",IFERROR(N27*1,0))</f>
        <v/>
      </c>
    </row>
    <row r="28">
      <c r="A28" s="14" t="n"/>
      <c r="B28" s="34" t="n"/>
      <c r="C28" s="5" t="n"/>
      <c r="D28" s="5" t="n"/>
      <c r="E28" s="5" t="n"/>
      <c r="F28" s="5" t="n"/>
      <c r="G28" s="6" t="n"/>
      <c r="H28" s="6" t="n"/>
      <c r="I28" s="10" t="n"/>
      <c r="J28" s="10" t="n"/>
      <c r="K28" s="6" t="n"/>
      <c r="L28" s="6" t="n"/>
      <c r="M28" s="6" t="n"/>
      <c r="N28" s="35" t="n"/>
      <c r="O28" s="22">
        <f>IF(F28="","",IFERROR(VLOOKUP(F28,'Paramètres'!$A$5:$G$7,2,FALSE),0))</f>
        <v/>
      </c>
      <c r="P28" s="22">
        <f>IF(F28="","",IFERROR(VLOOKUP(F28,'Paramètres'!$A$5:$G$7,3,FALSE),0))</f>
        <v/>
      </c>
      <c r="Q28" s="22">
        <f>IF(F28="","",IFERROR(VLOOKUP(F28,'Paramètres'!$A$5:$G$7,4,FALSE),0))</f>
        <v/>
      </c>
      <c r="R28" s="23">
        <f>IF(A28="","",SUM(K28,'Paramètres'!$B$12))</f>
        <v/>
      </c>
      <c r="S28" s="23">
        <f>IF(A28="","",SUM(1.35*R28,1.5*L28))</f>
        <v/>
      </c>
      <c r="T28" s="23">
        <f>IF(A28="","",IFERROR(S28*H28,0))</f>
        <v/>
      </c>
      <c r="U28" s="23">
        <f>IF(A28="","",IFERROR(T28*G28^2/8,0))</f>
        <v/>
      </c>
      <c r="V28" s="23">
        <f>IF(A28="","",IFERROR(T28*G28/2,0))</f>
        <v/>
      </c>
      <c r="W28" s="23">
        <f>IF(A28="","",IFERROR(U28*1000000/(I28*J28^2/6),0))</f>
        <v/>
      </c>
      <c r="X28" s="24">
        <f>IF(A28="","",IFERROR(W28/(P28*IFERROR(VLOOKUP(F28,'Paramètres'!$A$5:$G$7,6,FALSE),0)/IFERROR(VLOOKUP(F28,'Paramètres'!$A$5:$G$7,7,FALSE),1))*100,0))</f>
        <v/>
      </c>
      <c r="Y28" s="23">
        <f>IF(A28="","",IFERROR(1.5*V28*1000/(I28*J28),0))</f>
        <v/>
      </c>
      <c r="Z28" s="24">
        <f>IF(A28="","",IFERROR(Y28/(Q28*IFERROR(VLOOKUP(F28,'Paramètres'!$A$5:$G$7,6,FALSE),0)/IFERROR(VLOOKUP(F28,'Paramètres'!$A$5:$G$7,7,FALSE),1))*100,0))</f>
        <v/>
      </c>
      <c r="AA28" s="23">
        <f>IF(A28="","",IFERROR(5*((R28+L28)*H28)*(G28*1000)^4/(384*O28*I28*J28^3/12),0))</f>
        <v/>
      </c>
      <c r="AB28" s="23">
        <f>IF(A28="","",IFERROR(AA28*(1+M28),0))</f>
        <v/>
      </c>
      <c r="AC28" s="23">
        <f>IF(A28="","",IFERROR(G28*1000/300,0))</f>
        <v/>
      </c>
      <c r="AD28" s="24">
        <f>IF(A28="","",IFERROR(MAX(AA28/(G28*1000/300),AB28/(G28*1000/250))*100,0))</f>
        <v/>
      </c>
      <c r="AE28" s="25">
        <f>IF(A28="","",IF(AND(X28&lt;=100,Z28&lt;=100,AD28&lt;=100),"Conforme","À vérifier"))</f>
        <v/>
      </c>
      <c r="AF28" s="37">
        <f>IF(A28="","",IFERROR(N28*1,0))</f>
        <v/>
      </c>
    </row>
    <row r="29">
      <c r="A29" s="14" t="n"/>
      <c r="B29" s="34" t="n"/>
      <c r="C29" s="5" t="n"/>
      <c r="D29" s="5" t="n"/>
      <c r="E29" s="5" t="n"/>
      <c r="F29" s="5" t="n"/>
      <c r="G29" s="6" t="n"/>
      <c r="H29" s="6" t="n"/>
      <c r="I29" s="10" t="n"/>
      <c r="J29" s="10" t="n"/>
      <c r="K29" s="6" t="n"/>
      <c r="L29" s="6" t="n"/>
      <c r="M29" s="6" t="n"/>
      <c r="N29" s="35" t="n"/>
      <c r="O29" s="17">
        <f>IF(F29="","",IFERROR(VLOOKUP(F29,'Paramètres'!$A$5:$G$7,2,FALSE),0))</f>
        <v/>
      </c>
      <c r="P29" s="17">
        <f>IF(F29="","",IFERROR(VLOOKUP(F29,'Paramètres'!$A$5:$G$7,3,FALSE),0))</f>
        <v/>
      </c>
      <c r="Q29" s="17">
        <f>IF(F29="","",IFERROR(VLOOKUP(F29,'Paramètres'!$A$5:$G$7,4,FALSE),0))</f>
        <v/>
      </c>
      <c r="R29" s="18">
        <f>IF(A29="","",SUM(K29,'Paramètres'!$B$12))</f>
        <v/>
      </c>
      <c r="S29" s="18">
        <f>IF(A29="","",SUM(1.35*R29,1.5*L29))</f>
        <v/>
      </c>
      <c r="T29" s="18">
        <f>IF(A29="","",IFERROR(S29*H29,0))</f>
        <v/>
      </c>
      <c r="U29" s="18">
        <f>IF(A29="","",IFERROR(T29*G29^2/8,0))</f>
        <v/>
      </c>
      <c r="V29" s="18">
        <f>IF(A29="","",IFERROR(T29*G29/2,0))</f>
        <v/>
      </c>
      <c r="W29" s="18">
        <f>IF(A29="","",IFERROR(U29*1000000/(I29*J29^2/6),0))</f>
        <v/>
      </c>
      <c r="X29" s="19">
        <f>IF(A29="","",IFERROR(W29/(P29*IFERROR(VLOOKUP(F29,'Paramètres'!$A$5:$G$7,6,FALSE),0)/IFERROR(VLOOKUP(F29,'Paramètres'!$A$5:$G$7,7,FALSE),1))*100,0))</f>
        <v/>
      </c>
      <c r="Y29" s="18">
        <f>IF(A29="","",IFERROR(1.5*V29*1000/(I29*J29),0))</f>
        <v/>
      </c>
      <c r="Z29" s="19">
        <f>IF(A29="","",IFERROR(Y29/(Q29*IFERROR(VLOOKUP(F29,'Paramètres'!$A$5:$G$7,6,FALSE),0)/IFERROR(VLOOKUP(F29,'Paramètres'!$A$5:$G$7,7,FALSE),1))*100,0))</f>
        <v/>
      </c>
      <c r="AA29" s="18">
        <f>IF(A29="","",IFERROR(5*((R29+L29)*H29)*(G29*1000)^4/(384*O29*I29*J29^3/12),0))</f>
        <v/>
      </c>
      <c r="AB29" s="18">
        <f>IF(A29="","",IFERROR(AA29*(1+M29),0))</f>
        <v/>
      </c>
      <c r="AC29" s="18">
        <f>IF(A29="","",IFERROR(G29*1000/300,0))</f>
        <v/>
      </c>
      <c r="AD29" s="19">
        <f>IF(A29="","",IFERROR(MAX(AA29/(G29*1000/300),AB29/(G29*1000/250))*100,0))</f>
        <v/>
      </c>
      <c r="AE29" s="20">
        <f>IF(A29="","",IF(AND(X29&lt;=100,Z29&lt;=100,AD29&lt;=100),"Conforme","À vérifier"))</f>
        <v/>
      </c>
      <c r="AF29" s="36">
        <f>IF(A29="","",IFERROR(N29*1,0))</f>
        <v/>
      </c>
    </row>
    <row r="30">
      <c r="A30" s="14" t="n"/>
      <c r="B30" s="34" t="n"/>
      <c r="C30" s="5" t="n"/>
      <c r="D30" s="5" t="n"/>
      <c r="E30" s="5" t="n"/>
      <c r="F30" s="5" t="n"/>
      <c r="G30" s="6" t="n"/>
      <c r="H30" s="6" t="n"/>
      <c r="I30" s="10" t="n"/>
      <c r="J30" s="10" t="n"/>
      <c r="K30" s="6" t="n"/>
      <c r="L30" s="6" t="n"/>
      <c r="M30" s="6" t="n"/>
      <c r="N30" s="35" t="n"/>
      <c r="O30" s="22">
        <f>IF(F30="","",IFERROR(VLOOKUP(F30,'Paramètres'!$A$5:$G$7,2,FALSE),0))</f>
        <v/>
      </c>
      <c r="P30" s="22">
        <f>IF(F30="","",IFERROR(VLOOKUP(F30,'Paramètres'!$A$5:$G$7,3,FALSE),0))</f>
        <v/>
      </c>
      <c r="Q30" s="22">
        <f>IF(F30="","",IFERROR(VLOOKUP(F30,'Paramètres'!$A$5:$G$7,4,FALSE),0))</f>
        <v/>
      </c>
      <c r="R30" s="23">
        <f>IF(A30="","",SUM(K30,'Paramètres'!$B$12))</f>
        <v/>
      </c>
      <c r="S30" s="23">
        <f>IF(A30="","",SUM(1.35*R30,1.5*L30))</f>
        <v/>
      </c>
      <c r="T30" s="23">
        <f>IF(A30="","",IFERROR(S30*H30,0))</f>
        <v/>
      </c>
      <c r="U30" s="23">
        <f>IF(A30="","",IFERROR(T30*G30^2/8,0))</f>
        <v/>
      </c>
      <c r="V30" s="23">
        <f>IF(A30="","",IFERROR(T30*G30/2,0))</f>
        <v/>
      </c>
      <c r="W30" s="23">
        <f>IF(A30="","",IFERROR(U30*1000000/(I30*J30^2/6),0))</f>
        <v/>
      </c>
      <c r="X30" s="24">
        <f>IF(A30="","",IFERROR(W30/(P30*IFERROR(VLOOKUP(F30,'Paramètres'!$A$5:$G$7,6,FALSE),0)/IFERROR(VLOOKUP(F30,'Paramètres'!$A$5:$G$7,7,FALSE),1))*100,0))</f>
        <v/>
      </c>
      <c r="Y30" s="23">
        <f>IF(A30="","",IFERROR(1.5*V30*1000/(I30*J30),0))</f>
        <v/>
      </c>
      <c r="Z30" s="24">
        <f>IF(A30="","",IFERROR(Y30/(Q30*IFERROR(VLOOKUP(F30,'Paramètres'!$A$5:$G$7,6,FALSE),0)/IFERROR(VLOOKUP(F30,'Paramètres'!$A$5:$G$7,7,FALSE),1))*100,0))</f>
        <v/>
      </c>
      <c r="AA30" s="23">
        <f>IF(A30="","",IFERROR(5*((R30+L30)*H30)*(G30*1000)^4/(384*O30*I30*J30^3/12),0))</f>
        <v/>
      </c>
      <c r="AB30" s="23">
        <f>IF(A30="","",IFERROR(AA30*(1+M30),0))</f>
        <v/>
      </c>
      <c r="AC30" s="23">
        <f>IF(A30="","",IFERROR(G30*1000/300,0))</f>
        <v/>
      </c>
      <c r="AD30" s="24">
        <f>IF(A30="","",IFERROR(MAX(AA30/(G30*1000/300),AB30/(G30*1000/250))*100,0))</f>
        <v/>
      </c>
      <c r="AE30" s="25">
        <f>IF(A30="","",IF(AND(X30&lt;=100,Z30&lt;=100,AD30&lt;=100),"Conforme","À vérifier"))</f>
        <v/>
      </c>
      <c r="AF30" s="37">
        <f>IF(A30="","",IFERROR(N30*1,0))</f>
        <v/>
      </c>
    </row>
    <row r="31">
      <c r="A31" s="14" t="n"/>
      <c r="B31" s="34" t="n"/>
      <c r="C31" s="5" t="n"/>
      <c r="D31" s="5" t="n"/>
      <c r="E31" s="5" t="n"/>
      <c r="F31" s="5" t="n"/>
      <c r="G31" s="6" t="n"/>
      <c r="H31" s="6" t="n"/>
      <c r="I31" s="10" t="n"/>
      <c r="J31" s="10" t="n"/>
      <c r="K31" s="6" t="n"/>
      <c r="L31" s="6" t="n"/>
      <c r="M31" s="6" t="n"/>
      <c r="N31" s="35" t="n"/>
      <c r="O31" s="17">
        <f>IF(F31="","",IFERROR(VLOOKUP(F31,'Paramètres'!$A$5:$G$7,2,FALSE),0))</f>
        <v/>
      </c>
      <c r="P31" s="17">
        <f>IF(F31="","",IFERROR(VLOOKUP(F31,'Paramètres'!$A$5:$G$7,3,FALSE),0))</f>
        <v/>
      </c>
      <c r="Q31" s="17">
        <f>IF(F31="","",IFERROR(VLOOKUP(F31,'Paramètres'!$A$5:$G$7,4,FALSE),0))</f>
        <v/>
      </c>
      <c r="R31" s="18">
        <f>IF(A31="","",SUM(K31,'Paramètres'!$B$12))</f>
        <v/>
      </c>
      <c r="S31" s="18">
        <f>IF(A31="","",SUM(1.35*R31,1.5*L31))</f>
        <v/>
      </c>
      <c r="T31" s="18">
        <f>IF(A31="","",IFERROR(S31*H31,0))</f>
        <v/>
      </c>
      <c r="U31" s="18">
        <f>IF(A31="","",IFERROR(T31*G31^2/8,0))</f>
        <v/>
      </c>
      <c r="V31" s="18">
        <f>IF(A31="","",IFERROR(T31*G31/2,0))</f>
        <v/>
      </c>
      <c r="W31" s="18">
        <f>IF(A31="","",IFERROR(U31*1000000/(I31*J31^2/6),0))</f>
        <v/>
      </c>
      <c r="X31" s="19">
        <f>IF(A31="","",IFERROR(W31/(P31*IFERROR(VLOOKUP(F31,'Paramètres'!$A$5:$G$7,6,FALSE),0)/IFERROR(VLOOKUP(F31,'Paramètres'!$A$5:$G$7,7,FALSE),1))*100,0))</f>
        <v/>
      </c>
      <c r="Y31" s="18">
        <f>IF(A31="","",IFERROR(1.5*V31*1000/(I31*J31),0))</f>
        <v/>
      </c>
      <c r="Z31" s="19">
        <f>IF(A31="","",IFERROR(Y31/(Q31*IFERROR(VLOOKUP(F31,'Paramètres'!$A$5:$G$7,6,FALSE),0)/IFERROR(VLOOKUP(F31,'Paramètres'!$A$5:$G$7,7,FALSE),1))*100,0))</f>
        <v/>
      </c>
      <c r="AA31" s="18">
        <f>IF(A31="","",IFERROR(5*((R31+L31)*H31)*(G31*1000)^4/(384*O31*I31*J31^3/12),0))</f>
        <v/>
      </c>
      <c r="AB31" s="18">
        <f>IF(A31="","",IFERROR(AA31*(1+M31),0))</f>
        <v/>
      </c>
      <c r="AC31" s="18">
        <f>IF(A31="","",IFERROR(G31*1000/300,0))</f>
        <v/>
      </c>
      <c r="AD31" s="19">
        <f>IF(A31="","",IFERROR(MAX(AA31/(G31*1000/300),AB31/(G31*1000/250))*100,0))</f>
        <v/>
      </c>
      <c r="AE31" s="20">
        <f>IF(A31="","",IF(AND(X31&lt;=100,Z31&lt;=100,AD31&lt;=100),"Conforme","À vérifier"))</f>
        <v/>
      </c>
      <c r="AF31" s="36">
        <f>IF(A31="","",IFERROR(N31*1,0))</f>
        <v/>
      </c>
    </row>
    <row r="32">
      <c r="A32" s="14" t="n"/>
      <c r="B32" s="34" t="n"/>
      <c r="C32" s="5" t="n"/>
      <c r="D32" s="5" t="n"/>
      <c r="E32" s="5" t="n"/>
      <c r="F32" s="5" t="n"/>
      <c r="G32" s="6" t="n"/>
      <c r="H32" s="6" t="n"/>
      <c r="I32" s="10" t="n"/>
      <c r="J32" s="10" t="n"/>
      <c r="K32" s="6" t="n"/>
      <c r="L32" s="6" t="n"/>
      <c r="M32" s="6" t="n"/>
      <c r="N32" s="35" t="n"/>
      <c r="O32" s="22">
        <f>IF(F32="","",IFERROR(VLOOKUP(F32,'Paramètres'!$A$5:$G$7,2,FALSE),0))</f>
        <v/>
      </c>
      <c r="P32" s="22">
        <f>IF(F32="","",IFERROR(VLOOKUP(F32,'Paramètres'!$A$5:$G$7,3,FALSE),0))</f>
        <v/>
      </c>
      <c r="Q32" s="22">
        <f>IF(F32="","",IFERROR(VLOOKUP(F32,'Paramètres'!$A$5:$G$7,4,FALSE),0))</f>
        <v/>
      </c>
      <c r="R32" s="23">
        <f>IF(A32="","",SUM(K32,'Paramètres'!$B$12))</f>
        <v/>
      </c>
      <c r="S32" s="23">
        <f>IF(A32="","",SUM(1.35*R32,1.5*L32))</f>
        <v/>
      </c>
      <c r="T32" s="23">
        <f>IF(A32="","",IFERROR(S32*H32,0))</f>
        <v/>
      </c>
      <c r="U32" s="23">
        <f>IF(A32="","",IFERROR(T32*G32^2/8,0))</f>
        <v/>
      </c>
      <c r="V32" s="23">
        <f>IF(A32="","",IFERROR(T32*G32/2,0))</f>
        <v/>
      </c>
      <c r="W32" s="23">
        <f>IF(A32="","",IFERROR(U32*1000000/(I32*J32^2/6),0))</f>
        <v/>
      </c>
      <c r="X32" s="24">
        <f>IF(A32="","",IFERROR(W32/(P32*IFERROR(VLOOKUP(F32,'Paramètres'!$A$5:$G$7,6,FALSE),0)/IFERROR(VLOOKUP(F32,'Paramètres'!$A$5:$G$7,7,FALSE),1))*100,0))</f>
        <v/>
      </c>
      <c r="Y32" s="23">
        <f>IF(A32="","",IFERROR(1.5*V32*1000/(I32*J32),0))</f>
        <v/>
      </c>
      <c r="Z32" s="24">
        <f>IF(A32="","",IFERROR(Y32/(Q32*IFERROR(VLOOKUP(F32,'Paramètres'!$A$5:$G$7,6,FALSE),0)/IFERROR(VLOOKUP(F32,'Paramètres'!$A$5:$G$7,7,FALSE),1))*100,0))</f>
        <v/>
      </c>
      <c r="AA32" s="23">
        <f>IF(A32="","",IFERROR(5*((R32+L32)*H32)*(G32*1000)^4/(384*O32*I32*J32^3/12),0))</f>
        <v/>
      </c>
      <c r="AB32" s="23">
        <f>IF(A32="","",IFERROR(AA32*(1+M32),0))</f>
        <v/>
      </c>
      <c r="AC32" s="23">
        <f>IF(A32="","",IFERROR(G32*1000/300,0))</f>
        <v/>
      </c>
      <c r="AD32" s="24">
        <f>IF(A32="","",IFERROR(MAX(AA32/(G32*1000/300),AB32/(G32*1000/250))*100,0))</f>
        <v/>
      </c>
      <c r="AE32" s="25">
        <f>IF(A32="","",IF(AND(X32&lt;=100,Z32&lt;=100,AD32&lt;=100),"Conforme","À vérifier"))</f>
        <v/>
      </c>
      <c r="AF32" s="37">
        <f>IF(A32="","",IFERROR(N32*1,0))</f>
        <v/>
      </c>
    </row>
    <row r="33">
      <c r="A33" s="14" t="n"/>
      <c r="B33" s="34" t="n"/>
      <c r="C33" s="5" t="n"/>
      <c r="D33" s="5" t="n"/>
      <c r="E33" s="5" t="n"/>
      <c r="F33" s="5" t="n"/>
      <c r="G33" s="6" t="n"/>
      <c r="H33" s="6" t="n"/>
      <c r="I33" s="10" t="n"/>
      <c r="J33" s="10" t="n"/>
      <c r="K33" s="6" t="n"/>
      <c r="L33" s="6" t="n"/>
      <c r="M33" s="6" t="n"/>
      <c r="N33" s="35" t="n"/>
      <c r="O33" s="17">
        <f>IF(F33="","",IFERROR(VLOOKUP(F33,'Paramètres'!$A$5:$G$7,2,FALSE),0))</f>
        <v/>
      </c>
      <c r="P33" s="17">
        <f>IF(F33="","",IFERROR(VLOOKUP(F33,'Paramètres'!$A$5:$G$7,3,FALSE),0))</f>
        <v/>
      </c>
      <c r="Q33" s="17">
        <f>IF(F33="","",IFERROR(VLOOKUP(F33,'Paramètres'!$A$5:$G$7,4,FALSE),0))</f>
        <v/>
      </c>
      <c r="R33" s="18">
        <f>IF(A33="","",SUM(K33,'Paramètres'!$B$12))</f>
        <v/>
      </c>
      <c r="S33" s="18">
        <f>IF(A33="","",SUM(1.35*R33,1.5*L33))</f>
        <v/>
      </c>
      <c r="T33" s="18">
        <f>IF(A33="","",IFERROR(S33*H33,0))</f>
        <v/>
      </c>
      <c r="U33" s="18">
        <f>IF(A33="","",IFERROR(T33*G33^2/8,0))</f>
        <v/>
      </c>
      <c r="V33" s="18">
        <f>IF(A33="","",IFERROR(T33*G33/2,0))</f>
        <v/>
      </c>
      <c r="W33" s="18">
        <f>IF(A33="","",IFERROR(U33*1000000/(I33*J33^2/6),0))</f>
        <v/>
      </c>
      <c r="X33" s="19">
        <f>IF(A33="","",IFERROR(W33/(P33*IFERROR(VLOOKUP(F33,'Paramètres'!$A$5:$G$7,6,FALSE),0)/IFERROR(VLOOKUP(F33,'Paramètres'!$A$5:$G$7,7,FALSE),1))*100,0))</f>
        <v/>
      </c>
      <c r="Y33" s="18">
        <f>IF(A33="","",IFERROR(1.5*V33*1000/(I33*J33),0))</f>
        <v/>
      </c>
      <c r="Z33" s="19">
        <f>IF(A33="","",IFERROR(Y33/(Q33*IFERROR(VLOOKUP(F33,'Paramètres'!$A$5:$G$7,6,FALSE),0)/IFERROR(VLOOKUP(F33,'Paramètres'!$A$5:$G$7,7,FALSE),1))*100,0))</f>
        <v/>
      </c>
      <c r="AA33" s="18">
        <f>IF(A33="","",IFERROR(5*((R33+L33)*H33)*(G33*1000)^4/(384*O33*I33*J33^3/12),0))</f>
        <v/>
      </c>
      <c r="AB33" s="18">
        <f>IF(A33="","",IFERROR(AA33*(1+M33),0))</f>
        <v/>
      </c>
      <c r="AC33" s="18">
        <f>IF(A33="","",IFERROR(G33*1000/300,0))</f>
        <v/>
      </c>
      <c r="AD33" s="19">
        <f>IF(A33="","",IFERROR(MAX(AA33/(G33*1000/300),AB33/(G33*1000/250))*100,0))</f>
        <v/>
      </c>
      <c r="AE33" s="20">
        <f>IF(A33="","",IF(AND(X33&lt;=100,Z33&lt;=100,AD33&lt;=100),"Conforme","À vérifier"))</f>
        <v/>
      </c>
      <c r="AF33" s="36">
        <f>IF(A33="","",IFERROR(N33*1,0))</f>
        <v/>
      </c>
    </row>
    <row r="34">
      <c r="A34" s="14" t="n"/>
      <c r="B34" s="34" t="n"/>
      <c r="C34" s="5" t="n"/>
      <c r="D34" s="5" t="n"/>
      <c r="E34" s="5" t="n"/>
      <c r="F34" s="5" t="n"/>
      <c r="G34" s="6" t="n"/>
      <c r="H34" s="6" t="n"/>
      <c r="I34" s="10" t="n"/>
      <c r="J34" s="10" t="n"/>
      <c r="K34" s="6" t="n"/>
      <c r="L34" s="6" t="n"/>
      <c r="M34" s="6" t="n"/>
      <c r="N34" s="35" t="n"/>
      <c r="O34" s="22">
        <f>IF(F34="","",IFERROR(VLOOKUP(F34,'Paramètres'!$A$5:$G$7,2,FALSE),0))</f>
        <v/>
      </c>
      <c r="P34" s="22">
        <f>IF(F34="","",IFERROR(VLOOKUP(F34,'Paramètres'!$A$5:$G$7,3,FALSE),0))</f>
        <v/>
      </c>
      <c r="Q34" s="22">
        <f>IF(F34="","",IFERROR(VLOOKUP(F34,'Paramètres'!$A$5:$G$7,4,FALSE),0))</f>
        <v/>
      </c>
      <c r="R34" s="23">
        <f>IF(A34="","",SUM(K34,'Paramètres'!$B$12))</f>
        <v/>
      </c>
      <c r="S34" s="23">
        <f>IF(A34="","",SUM(1.35*R34,1.5*L34))</f>
        <v/>
      </c>
      <c r="T34" s="23">
        <f>IF(A34="","",IFERROR(S34*H34,0))</f>
        <v/>
      </c>
      <c r="U34" s="23">
        <f>IF(A34="","",IFERROR(T34*G34^2/8,0))</f>
        <v/>
      </c>
      <c r="V34" s="23">
        <f>IF(A34="","",IFERROR(T34*G34/2,0))</f>
        <v/>
      </c>
      <c r="W34" s="23">
        <f>IF(A34="","",IFERROR(U34*1000000/(I34*J34^2/6),0))</f>
        <v/>
      </c>
      <c r="X34" s="24">
        <f>IF(A34="","",IFERROR(W34/(P34*IFERROR(VLOOKUP(F34,'Paramètres'!$A$5:$G$7,6,FALSE),0)/IFERROR(VLOOKUP(F34,'Paramètres'!$A$5:$G$7,7,FALSE),1))*100,0))</f>
        <v/>
      </c>
      <c r="Y34" s="23">
        <f>IF(A34="","",IFERROR(1.5*V34*1000/(I34*J34),0))</f>
        <v/>
      </c>
      <c r="Z34" s="24">
        <f>IF(A34="","",IFERROR(Y34/(Q34*IFERROR(VLOOKUP(F34,'Paramètres'!$A$5:$G$7,6,FALSE),0)/IFERROR(VLOOKUP(F34,'Paramètres'!$A$5:$G$7,7,FALSE),1))*100,0))</f>
        <v/>
      </c>
      <c r="AA34" s="23">
        <f>IF(A34="","",IFERROR(5*((R34+L34)*H34)*(G34*1000)^4/(384*O34*I34*J34^3/12),0))</f>
        <v/>
      </c>
      <c r="AB34" s="23">
        <f>IF(A34="","",IFERROR(AA34*(1+M34),0))</f>
        <v/>
      </c>
      <c r="AC34" s="23">
        <f>IF(A34="","",IFERROR(G34*1000/300,0))</f>
        <v/>
      </c>
      <c r="AD34" s="24">
        <f>IF(A34="","",IFERROR(MAX(AA34/(G34*1000/300),AB34/(G34*1000/250))*100,0))</f>
        <v/>
      </c>
      <c r="AE34" s="25">
        <f>IF(A34="","",IF(AND(X34&lt;=100,Z34&lt;=100,AD34&lt;=100),"Conforme","À vérifier"))</f>
        <v/>
      </c>
      <c r="AF34" s="37">
        <f>IF(A34="","",IFERROR(N34*1,0))</f>
        <v/>
      </c>
    </row>
    <row r="35">
      <c r="A35" s="14" t="n"/>
      <c r="B35" s="34" t="n"/>
      <c r="C35" s="5" t="n"/>
      <c r="D35" s="5" t="n"/>
      <c r="E35" s="5" t="n"/>
      <c r="F35" s="5" t="n"/>
      <c r="G35" s="6" t="n"/>
      <c r="H35" s="6" t="n"/>
      <c r="I35" s="10" t="n"/>
      <c r="J35" s="10" t="n"/>
      <c r="K35" s="6" t="n"/>
      <c r="L35" s="6" t="n"/>
      <c r="M35" s="6" t="n"/>
      <c r="N35" s="35" t="n"/>
      <c r="O35" s="17">
        <f>IF(F35="","",IFERROR(VLOOKUP(F35,'Paramètres'!$A$5:$G$7,2,FALSE),0))</f>
        <v/>
      </c>
      <c r="P35" s="17">
        <f>IF(F35="","",IFERROR(VLOOKUP(F35,'Paramètres'!$A$5:$G$7,3,FALSE),0))</f>
        <v/>
      </c>
      <c r="Q35" s="17">
        <f>IF(F35="","",IFERROR(VLOOKUP(F35,'Paramètres'!$A$5:$G$7,4,FALSE),0))</f>
        <v/>
      </c>
      <c r="R35" s="18">
        <f>IF(A35="","",SUM(K35,'Paramètres'!$B$12))</f>
        <v/>
      </c>
      <c r="S35" s="18">
        <f>IF(A35="","",SUM(1.35*R35,1.5*L35))</f>
        <v/>
      </c>
      <c r="T35" s="18">
        <f>IF(A35="","",IFERROR(S35*H35,0))</f>
        <v/>
      </c>
      <c r="U35" s="18">
        <f>IF(A35="","",IFERROR(T35*G35^2/8,0))</f>
        <v/>
      </c>
      <c r="V35" s="18">
        <f>IF(A35="","",IFERROR(T35*G35/2,0))</f>
        <v/>
      </c>
      <c r="W35" s="18">
        <f>IF(A35="","",IFERROR(U35*1000000/(I35*J35^2/6),0))</f>
        <v/>
      </c>
      <c r="X35" s="19">
        <f>IF(A35="","",IFERROR(W35/(P35*IFERROR(VLOOKUP(F35,'Paramètres'!$A$5:$G$7,6,FALSE),0)/IFERROR(VLOOKUP(F35,'Paramètres'!$A$5:$G$7,7,FALSE),1))*100,0))</f>
        <v/>
      </c>
      <c r="Y35" s="18">
        <f>IF(A35="","",IFERROR(1.5*V35*1000/(I35*J35),0))</f>
        <v/>
      </c>
      <c r="Z35" s="19">
        <f>IF(A35="","",IFERROR(Y35/(Q35*IFERROR(VLOOKUP(F35,'Paramètres'!$A$5:$G$7,6,FALSE),0)/IFERROR(VLOOKUP(F35,'Paramètres'!$A$5:$G$7,7,FALSE),1))*100,0))</f>
        <v/>
      </c>
      <c r="AA35" s="18">
        <f>IF(A35="","",IFERROR(5*((R35+L35)*H35)*(G35*1000)^4/(384*O35*I35*J35^3/12),0))</f>
        <v/>
      </c>
      <c r="AB35" s="18">
        <f>IF(A35="","",IFERROR(AA35*(1+M35),0))</f>
        <v/>
      </c>
      <c r="AC35" s="18">
        <f>IF(A35="","",IFERROR(G35*1000/300,0))</f>
        <v/>
      </c>
      <c r="AD35" s="19">
        <f>IF(A35="","",IFERROR(MAX(AA35/(G35*1000/300),AB35/(G35*1000/250))*100,0))</f>
        <v/>
      </c>
      <c r="AE35" s="20">
        <f>IF(A35="","",IF(AND(X35&lt;=100,Z35&lt;=100,AD35&lt;=100),"Conforme","À vérifier"))</f>
        <v/>
      </c>
      <c r="AF35" s="36">
        <f>IF(A35="","",IFERROR(N35*1,0))</f>
        <v/>
      </c>
    </row>
    <row r="36">
      <c r="A36" s="14" t="n"/>
      <c r="B36" s="34" t="n"/>
      <c r="C36" s="5" t="n"/>
      <c r="D36" s="5" t="n"/>
      <c r="E36" s="5" t="n"/>
      <c r="F36" s="5" t="n"/>
      <c r="G36" s="6" t="n"/>
      <c r="H36" s="6" t="n"/>
      <c r="I36" s="10" t="n"/>
      <c r="J36" s="10" t="n"/>
      <c r="K36" s="6" t="n"/>
      <c r="L36" s="6" t="n"/>
      <c r="M36" s="6" t="n"/>
      <c r="N36" s="35" t="n"/>
      <c r="O36" s="22">
        <f>IF(F36="","",IFERROR(VLOOKUP(F36,'Paramètres'!$A$5:$G$7,2,FALSE),0))</f>
        <v/>
      </c>
      <c r="P36" s="22">
        <f>IF(F36="","",IFERROR(VLOOKUP(F36,'Paramètres'!$A$5:$G$7,3,FALSE),0))</f>
        <v/>
      </c>
      <c r="Q36" s="22">
        <f>IF(F36="","",IFERROR(VLOOKUP(F36,'Paramètres'!$A$5:$G$7,4,FALSE),0))</f>
        <v/>
      </c>
      <c r="R36" s="23">
        <f>IF(A36="","",SUM(K36,'Paramètres'!$B$12))</f>
        <v/>
      </c>
      <c r="S36" s="23">
        <f>IF(A36="","",SUM(1.35*R36,1.5*L36))</f>
        <v/>
      </c>
      <c r="T36" s="23">
        <f>IF(A36="","",IFERROR(S36*H36,0))</f>
        <v/>
      </c>
      <c r="U36" s="23">
        <f>IF(A36="","",IFERROR(T36*G36^2/8,0))</f>
        <v/>
      </c>
      <c r="V36" s="23">
        <f>IF(A36="","",IFERROR(T36*G36/2,0))</f>
        <v/>
      </c>
      <c r="W36" s="23">
        <f>IF(A36="","",IFERROR(U36*1000000/(I36*J36^2/6),0))</f>
        <v/>
      </c>
      <c r="X36" s="24">
        <f>IF(A36="","",IFERROR(W36/(P36*IFERROR(VLOOKUP(F36,'Paramètres'!$A$5:$G$7,6,FALSE),0)/IFERROR(VLOOKUP(F36,'Paramètres'!$A$5:$G$7,7,FALSE),1))*100,0))</f>
        <v/>
      </c>
      <c r="Y36" s="23">
        <f>IF(A36="","",IFERROR(1.5*V36*1000/(I36*J36),0))</f>
        <v/>
      </c>
      <c r="Z36" s="24">
        <f>IF(A36="","",IFERROR(Y36/(Q36*IFERROR(VLOOKUP(F36,'Paramètres'!$A$5:$G$7,6,FALSE),0)/IFERROR(VLOOKUP(F36,'Paramètres'!$A$5:$G$7,7,FALSE),1))*100,0))</f>
        <v/>
      </c>
      <c r="AA36" s="23">
        <f>IF(A36="","",IFERROR(5*((R36+L36)*H36)*(G36*1000)^4/(384*O36*I36*J36^3/12),0))</f>
        <v/>
      </c>
      <c r="AB36" s="23">
        <f>IF(A36="","",IFERROR(AA36*(1+M36),0))</f>
        <v/>
      </c>
      <c r="AC36" s="23">
        <f>IF(A36="","",IFERROR(G36*1000/300,0))</f>
        <v/>
      </c>
      <c r="AD36" s="24">
        <f>IF(A36="","",IFERROR(MAX(AA36/(G36*1000/300),AB36/(G36*1000/250))*100,0))</f>
        <v/>
      </c>
      <c r="AE36" s="25">
        <f>IF(A36="","",IF(AND(X36&lt;=100,Z36&lt;=100,AD36&lt;=100),"Conforme","À vérifier"))</f>
        <v/>
      </c>
      <c r="AF36" s="37">
        <f>IF(A36="","",IFERROR(N36*1,0))</f>
        <v/>
      </c>
    </row>
    <row r="37">
      <c r="A37" s="14" t="n"/>
      <c r="B37" s="34" t="n"/>
      <c r="C37" s="5" t="n"/>
      <c r="D37" s="5" t="n"/>
      <c r="E37" s="5" t="n"/>
      <c r="F37" s="5" t="n"/>
      <c r="G37" s="6" t="n"/>
      <c r="H37" s="6" t="n"/>
      <c r="I37" s="10" t="n"/>
      <c r="J37" s="10" t="n"/>
      <c r="K37" s="6" t="n"/>
      <c r="L37" s="6" t="n"/>
      <c r="M37" s="6" t="n"/>
      <c r="N37" s="35" t="n"/>
      <c r="O37" s="17">
        <f>IF(F37="","",IFERROR(VLOOKUP(F37,'Paramètres'!$A$5:$G$7,2,FALSE),0))</f>
        <v/>
      </c>
      <c r="P37" s="17">
        <f>IF(F37="","",IFERROR(VLOOKUP(F37,'Paramètres'!$A$5:$G$7,3,FALSE),0))</f>
        <v/>
      </c>
      <c r="Q37" s="17">
        <f>IF(F37="","",IFERROR(VLOOKUP(F37,'Paramètres'!$A$5:$G$7,4,FALSE),0))</f>
        <v/>
      </c>
      <c r="R37" s="18">
        <f>IF(A37="","",SUM(K37,'Paramètres'!$B$12))</f>
        <v/>
      </c>
      <c r="S37" s="18">
        <f>IF(A37="","",SUM(1.35*R37,1.5*L37))</f>
        <v/>
      </c>
      <c r="T37" s="18">
        <f>IF(A37="","",IFERROR(S37*H37,0))</f>
        <v/>
      </c>
      <c r="U37" s="18">
        <f>IF(A37="","",IFERROR(T37*G37^2/8,0))</f>
        <v/>
      </c>
      <c r="V37" s="18">
        <f>IF(A37="","",IFERROR(T37*G37/2,0))</f>
        <v/>
      </c>
      <c r="W37" s="18">
        <f>IF(A37="","",IFERROR(U37*1000000/(I37*J37^2/6),0))</f>
        <v/>
      </c>
      <c r="X37" s="19">
        <f>IF(A37="","",IFERROR(W37/(P37*IFERROR(VLOOKUP(F37,'Paramètres'!$A$5:$G$7,6,FALSE),0)/IFERROR(VLOOKUP(F37,'Paramètres'!$A$5:$G$7,7,FALSE),1))*100,0))</f>
        <v/>
      </c>
      <c r="Y37" s="18">
        <f>IF(A37="","",IFERROR(1.5*V37*1000/(I37*J37),0))</f>
        <v/>
      </c>
      <c r="Z37" s="19">
        <f>IF(A37="","",IFERROR(Y37/(Q37*IFERROR(VLOOKUP(F37,'Paramètres'!$A$5:$G$7,6,FALSE),0)/IFERROR(VLOOKUP(F37,'Paramètres'!$A$5:$G$7,7,FALSE),1))*100,0))</f>
        <v/>
      </c>
      <c r="AA37" s="18">
        <f>IF(A37="","",IFERROR(5*((R37+L37)*H37)*(G37*1000)^4/(384*O37*I37*J37^3/12),0))</f>
        <v/>
      </c>
      <c r="AB37" s="18">
        <f>IF(A37="","",IFERROR(AA37*(1+M37),0))</f>
        <v/>
      </c>
      <c r="AC37" s="18">
        <f>IF(A37="","",IFERROR(G37*1000/300,0))</f>
        <v/>
      </c>
      <c r="AD37" s="19">
        <f>IF(A37="","",IFERROR(MAX(AA37/(G37*1000/300),AB37/(G37*1000/250))*100,0))</f>
        <v/>
      </c>
      <c r="AE37" s="20">
        <f>IF(A37="","",IF(AND(X37&lt;=100,Z37&lt;=100,AD37&lt;=100),"Conforme","À vérifier"))</f>
        <v/>
      </c>
      <c r="AF37" s="36">
        <f>IF(A37="","",IFERROR(N37*1,0))</f>
        <v/>
      </c>
    </row>
    <row r="38">
      <c r="A38" s="14" t="n"/>
      <c r="B38" s="34" t="n"/>
      <c r="C38" s="5" t="n"/>
      <c r="D38" s="5" t="n"/>
      <c r="E38" s="5" t="n"/>
      <c r="F38" s="5" t="n"/>
      <c r="G38" s="6" t="n"/>
      <c r="H38" s="6" t="n"/>
      <c r="I38" s="10" t="n"/>
      <c r="J38" s="10" t="n"/>
      <c r="K38" s="6" t="n"/>
      <c r="L38" s="6" t="n"/>
      <c r="M38" s="6" t="n"/>
      <c r="N38" s="35" t="n"/>
      <c r="O38" s="22">
        <f>IF(F38="","",IFERROR(VLOOKUP(F38,'Paramètres'!$A$5:$G$7,2,FALSE),0))</f>
        <v/>
      </c>
      <c r="P38" s="22">
        <f>IF(F38="","",IFERROR(VLOOKUP(F38,'Paramètres'!$A$5:$G$7,3,FALSE),0))</f>
        <v/>
      </c>
      <c r="Q38" s="22">
        <f>IF(F38="","",IFERROR(VLOOKUP(F38,'Paramètres'!$A$5:$G$7,4,FALSE),0))</f>
        <v/>
      </c>
      <c r="R38" s="23">
        <f>IF(A38="","",SUM(K38,'Paramètres'!$B$12))</f>
        <v/>
      </c>
      <c r="S38" s="23">
        <f>IF(A38="","",SUM(1.35*R38,1.5*L38))</f>
        <v/>
      </c>
      <c r="T38" s="23">
        <f>IF(A38="","",IFERROR(S38*H38,0))</f>
        <v/>
      </c>
      <c r="U38" s="23">
        <f>IF(A38="","",IFERROR(T38*G38^2/8,0))</f>
        <v/>
      </c>
      <c r="V38" s="23">
        <f>IF(A38="","",IFERROR(T38*G38/2,0))</f>
        <v/>
      </c>
      <c r="W38" s="23">
        <f>IF(A38="","",IFERROR(U38*1000000/(I38*J38^2/6),0))</f>
        <v/>
      </c>
      <c r="X38" s="24">
        <f>IF(A38="","",IFERROR(W38/(P38*IFERROR(VLOOKUP(F38,'Paramètres'!$A$5:$G$7,6,FALSE),0)/IFERROR(VLOOKUP(F38,'Paramètres'!$A$5:$G$7,7,FALSE),1))*100,0))</f>
        <v/>
      </c>
      <c r="Y38" s="23">
        <f>IF(A38="","",IFERROR(1.5*V38*1000/(I38*J38),0))</f>
        <v/>
      </c>
      <c r="Z38" s="24">
        <f>IF(A38="","",IFERROR(Y38/(Q38*IFERROR(VLOOKUP(F38,'Paramètres'!$A$5:$G$7,6,FALSE),0)/IFERROR(VLOOKUP(F38,'Paramètres'!$A$5:$G$7,7,FALSE),1))*100,0))</f>
        <v/>
      </c>
      <c r="AA38" s="23">
        <f>IF(A38="","",IFERROR(5*((R38+L38)*H38)*(G38*1000)^4/(384*O38*I38*J38^3/12),0))</f>
        <v/>
      </c>
      <c r="AB38" s="23">
        <f>IF(A38="","",IFERROR(AA38*(1+M38),0))</f>
        <v/>
      </c>
      <c r="AC38" s="23">
        <f>IF(A38="","",IFERROR(G38*1000/300,0))</f>
        <v/>
      </c>
      <c r="AD38" s="24">
        <f>IF(A38="","",IFERROR(MAX(AA38/(G38*1000/300),AB38/(G38*1000/250))*100,0))</f>
        <v/>
      </c>
      <c r="AE38" s="25">
        <f>IF(A38="","",IF(AND(X38&lt;=100,Z38&lt;=100,AD38&lt;=100),"Conforme","À vérifier"))</f>
        <v/>
      </c>
      <c r="AF38" s="37">
        <f>IF(A38="","",IFERROR(N38*1,0))</f>
        <v/>
      </c>
    </row>
    <row r="39">
      <c r="A39" s="14" t="n"/>
      <c r="B39" s="34" t="n"/>
      <c r="C39" s="5" t="n"/>
      <c r="D39" s="5" t="n"/>
      <c r="E39" s="5" t="n"/>
      <c r="F39" s="5" t="n"/>
      <c r="G39" s="6" t="n"/>
      <c r="H39" s="6" t="n"/>
      <c r="I39" s="10" t="n"/>
      <c r="J39" s="10" t="n"/>
      <c r="K39" s="6" t="n"/>
      <c r="L39" s="6" t="n"/>
      <c r="M39" s="6" t="n"/>
      <c r="N39" s="35" t="n"/>
      <c r="O39" s="17">
        <f>IF(F39="","",IFERROR(VLOOKUP(F39,'Paramètres'!$A$5:$G$7,2,FALSE),0))</f>
        <v/>
      </c>
      <c r="P39" s="17">
        <f>IF(F39="","",IFERROR(VLOOKUP(F39,'Paramètres'!$A$5:$G$7,3,FALSE),0))</f>
        <v/>
      </c>
      <c r="Q39" s="17">
        <f>IF(F39="","",IFERROR(VLOOKUP(F39,'Paramètres'!$A$5:$G$7,4,FALSE),0))</f>
        <v/>
      </c>
      <c r="R39" s="18">
        <f>IF(A39="","",SUM(K39,'Paramètres'!$B$12))</f>
        <v/>
      </c>
      <c r="S39" s="18">
        <f>IF(A39="","",SUM(1.35*R39,1.5*L39))</f>
        <v/>
      </c>
      <c r="T39" s="18">
        <f>IF(A39="","",IFERROR(S39*H39,0))</f>
        <v/>
      </c>
      <c r="U39" s="18">
        <f>IF(A39="","",IFERROR(T39*G39^2/8,0))</f>
        <v/>
      </c>
      <c r="V39" s="18">
        <f>IF(A39="","",IFERROR(T39*G39/2,0))</f>
        <v/>
      </c>
      <c r="W39" s="18">
        <f>IF(A39="","",IFERROR(U39*1000000/(I39*J39^2/6),0))</f>
        <v/>
      </c>
      <c r="X39" s="19">
        <f>IF(A39="","",IFERROR(W39/(P39*IFERROR(VLOOKUP(F39,'Paramètres'!$A$5:$G$7,6,FALSE),0)/IFERROR(VLOOKUP(F39,'Paramètres'!$A$5:$G$7,7,FALSE),1))*100,0))</f>
        <v/>
      </c>
      <c r="Y39" s="18">
        <f>IF(A39="","",IFERROR(1.5*V39*1000/(I39*J39),0))</f>
        <v/>
      </c>
      <c r="Z39" s="19">
        <f>IF(A39="","",IFERROR(Y39/(Q39*IFERROR(VLOOKUP(F39,'Paramètres'!$A$5:$G$7,6,FALSE),0)/IFERROR(VLOOKUP(F39,'Paramètres'!$A$5:$G$7,7,FALSE),1))*100,0))</f>
        <v/>
      </c>
      <c r="AA39" s="18">
        <f>IF(A39="","",IFERROR(5*((R39+L39)*H39)*(G39*1000)^4/(384*O39*I39*J39^3/12),0))</f>
        <v/>
      </c>
      <c r="AB39" s="18">
        <f>IF(A39="","",IFERROR(AA39*(1+M39),0))</f>
        <v/>
      </c>
      <c r="AC39" s="18">
        <f>IF(A39="","",IFERROR(G39*1000/300,0))</f>
        <v/>
      </c>
      <c r="AD39" s="19">
        <f>IF(A39="","",IFERROR(MAX(AA39/(G39*1000/300),AB39/(G39*1000/250))*100,0))</f>
        <v/>
      </c>
      <c r="AE39" s="20">
        <f>IF(A39="","",IF(AND(X39&lt;=100,Z39&lt;=100,AD39&lt;=100),"Conforme","À vérifier"))</f>
        <v/>
      </c>
      <c r="AF39" s="36">
        <f>IF(A39="","",IFERROR(N39*1,0))</f>
        <v/>
      </c>
    </row>
    <row r="40">
      <c r="A40" s="14" t="n"/>
      <c r="B40" s="34" t="n"/>
      <c r="C40" s="5" t="n"/>
      <c r="D40" s="5" t="n"/>
      <c r="E40" s="5" t="n"/>
      <c r="F40" s="5" t="n"/>
      <c r="G40" s="6" t="n"/>
      <c r="H40" s="6" t="n"/>
      <c r="I40" s="10" t="n"/>
      <c r="J40" s="10" t="n"/>
      <c r="K40" s="6" t="n"/>
      <c r="L40" s="6" t="n"/>
      <c r="M40" s="6" t="n"/>
      <c r="N40" s="35" t="n"/>
      <c r="O40" s="22">
        <f>IF(F40="","",IFERROR(VLOOKUP(F40,'Paramètres'!$A$5:$G$7,2,FALSE),0))</f>
        <v/>
      </c>
      <c r="P40" s="22">
        <f>IF(F40="","",IFERROR(VLOOKUP(F40,'Paramètres'!$A$5:$G$7,3,FALSE),0))</f>
        <v/>
      </c>
      <c r="Q40" s="22">
        <f>IF(F40="","",IFERROR(VLOOKUP(F40,'Paramètres'!$A$5:$G$7,4,FALSE),0))</f>
        <v/>
      </c>
      <c r="R40" s="23">
        <f>IF(A40="","",SUM(K40,'Paramètres'!$B$12))</f>
        <v/>
      </c>
      <c r="S40" s="23">
        <f>IF(A40="","",SUM(1.35*R40,1.5*L40))</f>
        <v/>
      </c>
      <c r="T40" s="23">
        <f>IF(A40="","",IFERROR(S40*H40,0))</f>
        <v/>
      </c>
      <c r="U40" s="23">
        <f>IF(A40="","",IFERROR(T40*G40^2/8,0))</f>
        <v/>
      </c>
      <c r="V40" s="23">
        <f>IF(A40="","",IFERROR(T40*G40/2,0))</f>
        <v/>
      </c>
      <c r="W40" s="23">
        <f>IF(A40="","",IFERROR(U40*1000000/(I40*J40^2/6),0))</f>
        <v/>
      </c>
      <c r="X40" s="24">
        <f>IF(A40="","",IFERROR(W40/(P40*IFERROR(VLOOKUP(F40,'Paramètres'!$A$5:$G$7,6,FALSE),0)/IFERROR(VLOOKUP(F40,'Paramètres'!$A$5:$G$7,7,FALSE),1))*100,0))</f>
        <v/>
      </c>
      <c r="Y40" s="23">
        <f>IF(A40="","",IFERROR(1.5*V40*1000/(I40*J40),0))</f>
        <v/>
      </c>
      <c r="Z40" s="24">
        <f>IF(A40="","",IFERROR(Y40/(Q40*IFERROR(VLOOKUP(F40,'Paramètres'!$A$5:$G$7,6,FALSE),0)/IFERROR(VLOOKUP(F40,'Paramètres'!$A$5:$G$7,7,FALSE),1))*100,0))</f>
        <v/>
      </c>
      <c r="AA40" s="23">
        <f>IF(A40="","",IFERROR(5*((R40+L40)*H40)*(G40*1000)^4/(384*O40*I40*J40^3/12),0))</f>
        <v/>
      </c>
      <c r="AB40" s="23">
        <f>IF(A40="","",IFERROR(AA40*(1+M40),0))</f>
        <v/>
      </c>
      <c r="AC40" s="23">
        <f>IF(A40="","",IFERROR(G40*1000/300,0))</f>
        <v/>
      </c>
      <c r="AD40" s="24">
        <f>IF(A40="","",IFERROR(MAX(AA40/(G40*1000/300),AB40/(G40*1000/250))*100,0))</f>
        <v/>
      </c>
      <c r="AE40" s="25">
        <f>IF(A40="","",IF(AND(X40&lt;=100,Z40&lt;=100,AD40&lt;=100),"Conforme","À vérifier"))</f>
        <v/>
      </c>
      <c r="AF40" s="37">
        <f>IF(A40="","",IFERROR(N40*1,0))</f>
        <v/>
      </c>
    </row>
    <row r="41">
      <c r="A41" s="14" t="n"/>
      <c r="B41" s="34" t="n"/>
      <c r="C41" s="5" t="n"/>
      <c r="D41" s="5" t="n"/>
      <c r="E41" s="5" t="n"/>
      <c r="F41" s="5" t="n"/>
      <c r="G41" s="6" t="n"/>
      <c r="H41" s="6" t="n"/>
      <c r="I41" s="10" t="n"/>
      <c r="J41" s="10" t="n"/>
      <c r="K41" s="6" t="n"/>
      <c r="L41" s="6" t="n"/>
      <c r="M41" s="6" t="n"/>
      <c r="N41" s="35" t="n"/>
      <c r="O41" s="17">
        <f>IF(F41="","",IFERROR(VLOOKUP(F41,'Paramètres'!$A$5:$G$7,2,FALSE),0))</f>
        <v/>
      </c>
      <c r="P41" s="17">
        <f>IF(F41="","",IFERROR(VLOOKUP(F41,'Paramètres'!$A$5:$G$7,3,FALSE),0))</f>
        <v/>
      </c>
      <c r="Q41" s="17">
        <f>IF(F41="","",IFERROR(VLOOKUP(F41,'Paramètres'!$A$5:$G$7,4,FALSE),0))</f>
        <v/>
      </c>
      <c r="R41" s="18">
        <f>IF(A41="","",SUM(K41,'Paramètres'!$B$12))</f>
        <v/>
      </c>
      <c r="S41" s="18">
        <f>IF(A41="","",SUM(1.35*R41,1.5*L41))</f>
        <v/>
      </c>
      <c r="T41" s="18">
        <f>IF(A41="","",IFERROR(S41*H41,0))</f>
        <v/>
      </c>
      <c r="U41" s="18">
        <f>IF(A41="","",IFERROR(T41*G41^2/8,0))</f>
        <v/>
      </c>
      <c r="V41" s="18">
        <f>IF(A41="","",IFERROR(T41*G41/2,0))</f>
        <v/>
      </c>
      <c r="W41" s="18">
        <f>IF(A41="","",IFERROR(U41*1000000/(I41*J41^2/6),0))</f>
        <v/>
      </c>
      <c r="X41" s="19">
        <f>IF(A41="","",IFERROR(W41/(P41*IFERROR(VLOOKUP(F41,'Paramètres'!$A$5:$G$7,6,FALSE),0)/IFERROR(VLOOKUP(F41,'Paramètres'!$A$5:$G$7,7,FALSE),1))*100,0))</f>
        <v/>
      </c>
      <c r="Y41" s="18">
        <f>IF(A41="","",IFERROR(1.5*V41*1000/(I41*J41),0))</f>
        <v/>
      </c>
      <c r="Z41" s="19">
        <f>IF(A41="","",IFERROR(Y41/(Q41*IFERROR(VLOOKUP(F41,'Paramètres'!$A$5:$G$7,6,FALSE),0)/IFERROR(VLOOKUP(F41,'Paramètres'!$A$5:$G$7,7,FALSE),1))*100,0))</f>
        <v/>
      </c>
      <c r="AA41" s="18">
        <f>IF(A41="","",IFERROR(5*((R41+L41)*H41)*(G41*1000)^4/(384*O41*I41*J41^3/12),0))</f>
        <v/>
      </c>
      <c r="AB41" s="18">
        <f>IF(A41="","",IFERROR(AA41*(1+M41),0))</f>
        <v/>
      </c>
      <c r="AC41" s="18">
        <f>IF(A41="","",IFERROR(G41*1000/300,0))</f>
        <v/>
      </c>
      <c r="AD41" s="19">
        <f>IF(A41="","",IFERROR(MAX(AA41/(G41*1000/300),AB41/(G41*1000/250))*100,0))</f>
        <v/>
      </c>
      <c r="AE41" s="20">
        <f>IF(A41="","",IF(AND(X41&lt;=100,Z41&lt;=100,AD41&lt;=100),"Conforme","À vérifier"))</f>
        <v/>
      </c>
      <c r="AF41" s="36">
        <f>IF(A41="","",IFERROR(N41*1,0))</f>
        <v/>
      </c>
    </row>
    <row r="42">
      <c r="A42" s="14" t="n"/>
      <c r="B42" s="34" t="n"/>
      <c r="C42" s="5" t="n"/>
      <c r="D42" s="5" t="n"/>
      <c r="E42" s="5" t="n"/>
      <c r="F42" s="5" t="n"/>
      <c r="G42" s="6" t="n"/>
      <c r="H42" s="6" t="n"/>
      <c r="I42" s="10" t="n"/>
      <c r="J42" s="10" t="n"/>
      <c r="K42" s="6" t="n"/>
      <c r="L42" s="6" t="n"/>
      <c r="M42" s="6" t="n"/>
      <c r="N42" s="35" t="n"/>
      <c r="O42" s="22">
        <f>IF(F42="","",IFERROR(VLOOKUP(F42,'Paramètres'!$A$5:$G$7,2,FALSE),0))</f>
        <v/>
      </c>
      <c r="P42" s="22">
        <f>IF(F42="","",IFERROR(VLOOKUP(F42,'Paramètres'!$A$5:$G$7,3,FALSE),0))</f>
        <v/>
      </c>
      <c r="Q42" s="22">
        <f>IF(F42="","",IFERROR(VLOOKUP(F42,'Paramètres'!$A$5:$G$7,4,FALSE),0))</f>
        <v/>
      </c>
      <c r="R42" s="23">
        <f>IF(A42="","",SUM(K42,'Paramètres'!$B$12))</f>
        <v/>
      </c>
      <c r="S42" s="23">
        <f>IF(A42="","",SUM(1.35*R42,1.5*L42))</f>
        <v/>
      </c>
      <c r="T42" s="23">
        <f>IF(A42="","",IFERROR(S42*H42,0))</f>
        <v/>
      </c>
      <c r="U42" s="23">
        <f>IF(A42="","",IFERROR(T42*G42^2/8,0))</f>
        <v/>
      </c>
      <c r="V42" s="23">
        <f>IF(A42="","",IFERROR(T42*G42/2,0))</f>
        <v/>
      </c>
      <c r="W42" s="23">
        <f>IF(A42="","",IFERROR(U42*1000000/(I42*J42^2/6),0))</f>
        <v/>
      </c>
      <c r="X42" s="24">
        <f>IF(A42="","",IFERROR(W42/(P42*IFERROR(VLOOKUP(F42,'Paramètres'!$A$5:$G$7,6,FALSE),0)/IFERROR(VLOOKUP(F42,'Paramètres'!$A$5:$G$7,7,FALSE),1))*100,0))</f>
        <v/>
      </c>
      <c r="Y42" s="23">
        <f>IF(A42="","",IFERROR(1.5*V42*1000/(I42*J42),0))</f>
        <v/>
      </c>
      <c r="Z42" s="24">
        <f>IF(A42="","",IFERROR(Y42/(Q42*IFERROR(VLOOKUP(F42,'Paramètres'!$A$5:$G$7,6,FALSE),0)/IFERROR(VLOOKUP(F42,'Paramètres'!$A$5:$G$7,7,FALSE),1))*100,0))</f>
        <v/>
      </c>
      <c r="AA42" s="23">
        <f>IF(A42="","",IFERROR(5*((R42+L42)*H42)*(G42*1000)^4/(384*O42*I42*J42^3/12),0))</f>
        <v/>
      </c>
      <c r="AB42" s="23">
        <f>IF(A42="","",IFERROR(AA42*(1+M42),0))</f>
        <v/>
      </c>
      <c r="AC42" s="23">
        <f>IF(A42="","",IFERROR(G42*1000/300,0))</f>
        <v/>
      </c>
      <c r="AD42" s="24">
        <f>IF(A42="","",IFERROR(MAX(AA42/(G42*1000/300),AB42/(G42*1000/250))*100,0))</f>
        <v/>
      </c>
      <c r="AE42" s="25">
        <f>IF(A42="","",IF(AND(X42&lt;=100,Z42&lt;=100,AD42&lt;=100),"Conforme","À vérifier"))</f>
        <v/>
      </c>
      <c r="AF42" s="37">
        <f>IF(A42="","",IFERROR(N42*1,0))</f>
        <v/>
      </c>
    </row>
    <row r="43">
      <c r="A43" s="14" t="n"/>
      <c r="B43" s="34" t="n"/>
      <c r="C43" s="5" t="n"/>
      <c r="D43" s="5" t="n"/>
      <c r="E43" s="5" t="n"/>
      <c r="F43" s="5" t="n"/>
      <c r="G43" s="6" t="n"/>
      <c r="H43" s="6" t="n"/>
      <c r="I43" s="10" t="n"/>
      <c r="J43" s="10" t="n"/>
      <c r="K43" s="6" t="n"/>
      <c r="L43" s="6" t="n"/>
      <c r="M43" s="6" t="n"/>
      <c r="N43" s="35" t="n"/>
      <c r="O43" s="17">
        <f>IF(F43="","",IFERROR(VLOOKUP(F43,'Paramètres'!$A$5:$G$7,2,FALSE),0))</f>
        <v/>
      </c>
      <c r="P43" s="17">
        <f>IF(F43="","",IFERROR(VLOOKUP(F43,'Paramètres'!$A$5:$G$7,3,FALSE),0))</f>
        <v/>
      </c>
      <c r="Q43" s="17">
        <f>IF(F43="","",IFERROR(VLOOKUP(F43,'Paramètres'!$A$5:$G$7,4,FALSE),0))</f>
        <v/>
      </c>
      <c r="R43" s="18">
        <f>IF(A43="","",SUM(K43,'Paramètres'!$B$12))</f>
        <v/>
      </c>
      <c r="S43" s="18">
        <f>IF(A43="","",SUM(1.35*R43,1.5*L43))</f>
        <v/>
      </c>
      <c r="T43" s="18">
        <f>IF(A43="","",IFERROR(S43*H43,0))</f>
        <v/>
      </c>
      <c r="U43" s="18">
        <f>IF(A43="","",IFERROR(T43*G43^2/8,0))</f>
        <v/>
      </c>
      <c r="V43" s="18">
        <f>IF(A43="","",IFERROR(T43*G43/2,0))</f>
        <v/>
      </c>
      <c r="W43" s="18">
        <f>IF(A43="","",IFERROR(U43*1000000/(I43*J43^2/6),0))</f>
        <v/>
      </c>
      <c r="X43" s="19">
        <f>IF(A43="","",IFERROR(W43/(P43*IFERROR(VLOOKUP(F43,'Paramètres'!$A$5:$G$7,6,FALSE),0)/IFERROR(VLOOKUP(F43,'Paramètres'!$A$5:$G$7,7,FALSE),1))*100,0))</f>
        <v/>
      </c>
      <c r="Y43" s="18">
        <f>IF(A43="","",IFERROR(1.5*V43*1000/(I43*J43),0))</f>
        <v/>
      </c>
      <c r="Z43" s="19">
        <f>IF(A43="","",IFERROR(Y43/(Q43*IFERROR(VLOOKUP(F43,'Paramètres'!$A$5:$G$7,6,FALSE),0)/IFERROR(VLOOKUP(F43,'Paramètres'!$A$5:$G$7,7,FALSE),1))*100,0))</f>
        <v/>
      </c>
      <c r="AA43" s="18">
        <f>IF(A43="","",IFERROR(5*((R43+L43)*H43)*(G43*1000)^4/(384*O43*I43*J43^3/12),0))</f>
        <v/>
      </c>
      <c r="AB43" s="18">
        <f>IF(A43="","",IFERROR(AA43*(1+M43),0))</f>
        <v/>
      </c>
      <c r="AC43" s="18">
        <f>IF(A43="","",IFERROR(G43*1000/300,0))</f>
        <v/>
      </c>
      <c r="AD43" s="19">
        <f>IF(A43="","",IFERROR(MAX(AA43/(G43*1000/300),AB43/(G43*1000/250))*100,0))</f>
        <v/>
      </c>
      <c r="AE43" s="20">
        <f>IF(A43="","",IF(AND(X43&lt;=100,Z43&lt;=100,AD43&lt;=100),"Conforme","À vérifier"))</f>
        <v/>
      </c>
      <c r="AF43" s="36">
        <f>IF(A43="","",IFERROR(N43*1,0))</f>
        <v/>
      </c>
    </row>
    <row r="44">
      <c r="A44" s="14" t="n"/>
      <c r="B44" s="34" t="n"/>
      <c r="C44" s="5" t="n"/>
      <c r="D44" s="5" t="n"/>
      <c r="E44" s="5" t="n"/>
      <c r="F44" s="5" t="n"/>
      <c r="G44" s="6" t="n"/>
      <c r="H44" s="6" t="n"/>
      <c r="I44" s="10" t="n"/>
      <c r="J44" s="10" t="n"/>
      <c r="K44" s="6" t="n"/>
      <c r="L44" s="6" t="n"/>
      <c r="M44" s="6" t="n"/>
      <c r="N44" s="35" t="n"/>
      <c r="O44" s="22">
        <f>IF(F44="","",IFERROR(VLOOKUP(F44,'Paramètres'!$A$5:$G$7,2,FALSE),0))</f>
        <v/>
      </c>
      <c r="P44" s="22">
        <f>IF(F44="","",IFERROR(VLOOKUP(F44,'Paramètres'!$A$5:$G$7,3,FALSE),0))</f>
        <v/>
      </c>
      <c r="Q44" s="22">
        <f>IF(F44="","",IFERROR(VLOOKUP(F44,'Paramètres'!$A$5:$G$7,4,FALSE),0))</f>
        <v/>
      </c>
      <c r="R44" s="23">
        <f>IF(A44="","",SUM(K44,'Paramètres'!$B$12))</f>
        <v/>
      </c>
      <c r="S44" s="23">
        <f>IF(A44="","",SUM(1.35*R44,1.5*L44))</f>
        <v/>
      </c>
      <c r="T44" s="23">
        <f>IF(A44="","",IFERROR(S44*H44,0))</f>
        <v/>
      </c>
      <c r="U44" s="23">
        <f>IF(A44="","",IFERROR(T44*G44^2/8,0))</f>
        <v/>
      </c>
      <c r="V44" s="23">
        <f>IF(A44="","",IFERROR(T44*G44/2,0))</f>
        <v/>
      </c>
      <c r="W44" s="23">
        <f>IF(A44="","",IFERROR(U44*1000000/(I44*J44^2/6),0))</f>
        <v/>
      </c>
      <c r="X44" s="24">
        <f>IF(A44="","",IFERROR(W44/(P44*IFERROR(VLOOKUP(F44,'Paramètres'!$A$5:$G$7,6,FALSE),0)/IFERROR(VLOOKUP(F44,'Paramètres'!$A$5:$G$7,7,FALSE),1))*100,0))</f>
        <v/>
      </c>
      <c r="Y44" s="23">
        <f>IF(A44="","",IFERROR(1.5*V44*1000/(I44*J44),0))</f>
        <v/>
      </c>
      <c r="Z44" s="24">
        <f>IF(A44="","",IFERROR(Y44/(Q44*IFERROR(VLOOKUP(F44,'Paramètres'!$A$5:$G$7,6,FALSE),0)/IFERROR(VLOOKUP(F44,'Paramètres'!$A$5:$G$7,7,FALSE),1))*100,0))</f>
        <v/>
      </c>
      <c r="AA44" s="23">
        <f>IF(A44="","",IFERROR(5*((R44+L44)*H44)*(G44*1000)^4/(384*O44*I44*J44^3/12),0))</f>
        <v/>
      </c>
      <c r="AB44" s="23">
        <f>IF(A44="","",IFERROR(AA44*(1+M44),0))</f>
        <v/>
      </c>
      <c r="AC44" s="23">
        <f>IF(A44="","",IFERROR(G44*1000/300,0))</f>
        <v/>
      </c>
      <c r="AD44" s="24">
        <f>IF(A44="","",IFERROR(MAX(AA44/(G44*1000/300),AB44/(G44*1000/250))*100,0))</f>
        <v/>
      </c>
      <c r="AE44" s="25">
        <f>IF(A44="","",IF(AND(X44&lt;=100,Z44&lt;=100,AD44&lt;=100),"Conforme","À vérifier"))</f>
        <v/>
      </c>
      <c r="AF44" s="37">
        <f>IF(A44="","",IFERROR(N44*1,0))</f>
        <v/>
      </c>
    </row>
    <row r="45">
      <c r="A45" s="14" t="n"/>
      <c r="B45" s="34" t="n"/>
      <c r="C45" s="5" t="n"/>
      <c r="D45" s="5" t="n"/>
      <c r="E45" s="5" t="n"/>
      <c r="F45" s="5" t="n"/>
      <c r="G45" s="6" t="n"/>
      <c r="H45" s="6" t="n"/>
      <c r="I45" s="10" t="n"/>
      <c r="J45" s="10" t="n"/>
      <c r="K45" s="6" t="n"/>
      <c r="L45" s="6" t="n"/>
      <c r="M45" s="6" t="n"/>
      <c r="N45" s="35" t="n"/>
      <c r="O45" s="17">
        <f>IF(F45="","",IFERROR(VLOOKUP(F45,'Paramètres'!$A$5:$G$7,2,FALSE),0))</f>
        <v/>
      </c>
      <c r="P45" s="17">
        <f>IF(F45="","",IFERROR(VLOOKUP(F45,'Paramètres'!$A$5:$G$7,3,FALSE),0))</f>
        <v/>
      </c>
      <c r="Q45" s="17">
        <f>IF(F45="","",IFERROR(VLOOKUP(F45,'Paramètres'!$A$5:$G$7,4,FALSE),0))</f>
        <v/>
      </c>
      <c r="R45" s="18">
        <f>IF(A45="","",SUM(K45,'Paramètres'!$B$12))</f>
        <v/>
      </c>
      <c r="S45" s="18">
        <f>IF(A45="","",SUM(1.35*R45,1.5*L45))</f>
        <v/>
      </c>
      <c r="T45" s="18">
        <f>IF(A45="","",IFERROR(S45*H45,0))</f>
        <v/>
      </c>
      <c r="U45" s="18">
        <f>IF(A45="","",IFERROR(T45*G45^2/8,0))</f>
        <v/>
      </c>
      <c r="V45" s="18">
        <f>IF(A45="","",IFERROR(T45*G45/2,0))</f>
        <v/>
      </c>
      <c r="W45" s="18">
        <f>IF(A45="","",IFERROR(U45*1000000/(I45*J45^2/6),0))</f>
        <v/>
      </c>
      <c r="X45" s="19">
        <f>IF(A45="","",IFERROR(W45/(P45*IFERROR(VLOOKUP(F45,'Paramètres'!$A$5:$G$7,6,FALSE),0)/IFERROR(VLOOKUP(F45,'Paramètres'!$A$5:$G$7,7,FALSE),1))*100,0))</f>
        <v/>
      </c>
      <c r="Y45" s="18">
        <f>IF(A45="","",IFERROR(1.5*V45*1000/(I45*J45),0))</f>
        <v/>
      </c>
      <c r="Z45" s="19">
        <f>IF(A45="","",IFERROR(Y45/(Q45*IFERROR(VLOOKUP(F45,'Paramètres'!$A$5:$G$7,6,FALSE),0)/IFERROR(VLOOKUP(F45,'Paramètres'!$A$5:$G$7,7,FALSE),1))*100,0))</f>
        <v/>
      </c>
      <c r="AA45" s="18">
        <f>IF(A45="","",IFERROR(5*((R45+L45)*H45)*(G45*1000)^4/(384*O45*I45*J45^3/12),0))</f>
        <v/>
      </c>
      <c r="AB45" s="18">
        <f>IF(A45="","",IFERROR(AA45*(1+M45),0))</f>
        <v/>
      </c>
      <c r="AC45" s="18">
        <f>IF(A45="","",IFERROR(G45*1000/300,0))</f>
        <v/>
      </c>
      <c r="AD45" s="19">
        <f>IF(A45="","",IFERROR(MAX(AA45/(G45*1000/300),AB45/(G45*1000/250))*100,0))</f>
        <v/>
      </c>
      <c r="AE45" s="20">
        <f>IF(A45="","",IF(AND(X45&lt;=100,Z45&lt;=100,AD45&lt;=100),"Conforme","À vérifier"))</f>
        <v/>
      </c>
      <c r="AF45" s="36">
        <f>IF(A45="","",IFERROR(N45*1,0))</f>
        <v/>
      </c>
    </row>
    <row r="46">
      <c r="A46" s="14" t="n"/>
      <c r="B46" s="34" t="n"/>
      <c r="C46" s="5" t="n"/>
      <c r="D46" s="5" t="n"/>
      <c r="E46" s="5" t="n"/>
      <c r="F46" s="5" t="n"/>
      <c r="G46" s="6" t="n"/>
      <c r="H46" s="6" t="n"/>
      <c r="I46" s="10" t="n"/>
      <c r="J46" s="10" t="n"/>
      <c r="K46" s="6" t="n"/>
      <c r="L46" s="6" t="n"/>
      <c r="M46" s="6" t="n"/>
      <c r="N46" s="35" t="n"/>
      <c r="O46" s="22">
        <f>IF(F46="","",IFERROR(VLOOKUP(F46,'Paramètres'!$A$5:$G$7,2,FALSE),0))</f>
        <v/>
      </c>
      <c r="P46" s="22">
        <f>IF(F46="","",IFERROR(VLOOKUP(F46,'Paramètres'!$A$5:$G$7,3,FALSE),0))</f>
        <v/>
      </c>
      <c r="Q46" s="22">
        <f>IF(F46="","",IFERROR(VLOOKUP(F46,'Paramètres'!$A$5:$G$7,4,FALSE),0))</f>
        <v/>
      </c>
      <c r="R46" s="23">
        <f>IF(A46="","",SUM(K46,'Paramètres'!$B$12))</f>
        <v/>
      </c>
      <c r="S46" s="23">
        <f>IF(A46="","",SUM(1.35*R46,1.5*L46))</f>
        <v/>
      </c>
      <c r="T46" s="23">
        <f>IF(A46="","",IFERROR(S46*H46,0))</f>
        <v/>
      </c>
      <c r="U46" s="23">
        <f>IF(A46="","",IFERROR(T46*G46^2/8,0))</f>
        <v/>
      </c>
      <c r="V46" s="23">
        <f>IF(A46="","",IFERROR(T46*G46/2,0))</f>
        <v/>
      </c>
      <c r="W46" s="23">
        <f>IF(A46="","",IFERROR(U46*1000000/(I46*J46^2/6),0))</f>
        <v/>
      </c>
      <c r="X46" s="24">
        <f>IF(A46="","",IFERROR(W46/(P46*IFERROR(VLOOKUP(F46,'Paramètres'!$A$5:$G$7,6,FALSE),0)/IFERROR(VLOOKUP(F46,'Paramètres'!$A$5:$G$7,7,FALSE),1))*100,0))</f>
        <v/>
      </c>
      <c r="Y46" s="23">
        <f>IF(A46="","",IFERROR(1.5*V46*1000/(I46*J46),0))</f>
        <v/>
      </c>
      <c r="Z46" s="24">
        <f>IF(A46="","",IFERROR(Y46/(Q46*IFERROR(VLOOKUP(F46,'Paramètres'!$A$5:$G$7,6,FALSE),0)/IFERROR(VLOOKUP(F46,'Paramètres'!$A$5:$G$7,7,FALSE),1))*100,0))</f>
        <v/>
      </c>
      <c r="AA46" s="23">
        <f>IF(A46="","",IFERROR(5*((R46+L46)*H46)*(G46*1000)^4/(384*O46*I46*J46^3/12),0))</f>
        <v/>
      </c>
      <c r="AB46" s="23">
        <f>IF(A46="","",IFERROR(AA46*(1+M46),0))</f>
        <v/>
      </c>
      <c r="AC46" s="23">
        <f>IF(A46="","",IFERROR(G46*1000/300,0))</f>
        <v/>
      </c>
      <c r="AD46" s="24">
        <f>IF(A46="","",IFERROR(MAX(AA46/(G46*1000/300),AB46/(G46*1000/250))*100,0))</f>
        <v/>
      </c>
      <c r="AE46" s="25">
        <f>IF(A46="","",IF(AND(X46&lt;=100,Z46&lt;=100,AD46&lt;=100),"Conforme","À vérifier"))</f>
        <v/>
      </c>
      <c r="AF46" s="37">
        <f>IF(A46="","",IFERROR(N46*1,0))</f>
        <v/>
      </c>
    </row>
    <row r="47">
      <c r="A47" s="14" t="n"/>
      <c r="B47" s="34" t="n"/>
      <c r="C47" s="5" t="n"/>
      <c r="D47" s="5" t="n"/>
      <c r="E47" s="5" t="n"/>
      <c r="F47" s="5" t="n"/>
      <c r="G47" s="6" t="n"/>
      <c r="H47" s="6" t="n"/>
      <c r="I47" s="10" t="n"/>
      <c r="J47" s="10" t="n"/>
      <c r="K47" s="6" t="n"/>
      <c r="L47" s="6" t="n"/>
      <c r="M47" s="6" t="n"/>
      <c r="N47" s="35" t="n"/>
      <c r="O47" s="17">
        <f>IF(F47="","",IFERROR(VLOOKUP(F47,'Paramètres'!$A$5:$G$7,2,FALSE),0))</f>
        <v/>
      </c>
      <c r="P47" s="17">
        <f>IF(F47="","",IFERROR(VLOOKUP(F47,'Paramètres'!$A$5:$G$7,3,FALSE),0))</f>
        <v/>
      </c>
      <c r="Q47" s="17">
        <f>IF(F47="","",IFERROR(VLOOKUP(F47,'Paramètres'!$A$5:$G$7,4,FALSE),0))</f>
        <v/>
      </c>
      <c r="R47" s="18">
        <f>IF(A47="","",SUM(K47,'Paramètres'!$B$12))</f>
        <v/>
      </c>
      <c r="S47" s="18">
        <f>IF(A47="","",SUM(1.35*R47,1.5*L47))</f>
        <v/>
      </c>
      <c r="T47" s="18">
        <f>IF(A47="","",IFERROR(S47*H47,0))</f>
        <v/>
      </c>
      <c r="U47" s="18">
        <f>IF(A47="","",IFERROR(T47*G47^2/8,0))</f>
        <v/>
      </c>
      <c r="V47" s="18">
        <f>IF(A47="","",IFERROR(T47*G47/2,0))</f>
        <v/>
      </c>
      <c r="W47" s="18">
        <f>IF(A47="","",IFERROR(U47*1000000/(I47*J47^2/6),0))</f>
        <v/>
      </c>
      <c r="X47" s="19">
        <f>IF(A47="","",IFERROR(W47/(P47*IFERROR(VLOOKUP(F47,'Paramètres'!$A$5:$G$7,6,FALSE),0)/IFERROR(VLOOKUP(F47,'Paramètres'!$A$5:$G$7,7,FALSE),1))*100,0))</f>
        <v/>
      </c>
      <c r="Y47" s="18">
        <f>IF(A47="","",IFERROR(1.5*V47*1000/(I47*J47),0))</f>
        <v/>
      </c>
      <c r="Z47" s="19">
        <f>IF(A47="","",IFERROR(Y47/(Q47*IFERROR(VLOOKUP(F47,'Paramètres'!$A$5:$G$7,6,FALSE),0)/IFERROR(VLOOKUP(F47,'Paramètres'!$A$5:$G$7,7,FALSE),1))*100,0))</f>
        <v/>
      </c>
      <c r="AA47" s="18">
        <f>IF(A47="","",IFERROR(5*((R47+L47)*H47)*(G47*1000)^4/(384*O47*I47*J47^3/12),0))</f>
        <v/>
      </c>
      <c r="AB47" s="18">
        <f>IF(A47="","",IFERROR(AA47*(1+M47),0))</f>
        <v/>
      </c>
      <c r="AC47" s="18">
        <f>IF(A47="","",IFERROR(G47*1000/300,0))</f>
        <v/>
      </c>
      <c r="AD47" s="19">
        <f>IF(A47="","",IFERROR(MAX(AA47/(G47*1000/300),AB47/(G47*1000/250))*100,0))</f>
        <v/>
      </c>
      <c r="AE47" s="20">
        <f>IF(A47="","",IF(AND(X47&lt;=100,Z47&lt;=100,AD47&lt;=100),"Conforme","À vérifier"))</f>
        <v/>
      </c>
      <c r="AF47" s="36">
        <f>IF(A47="","",IFERROR(N47*1,0))</f>
        <v/>
      </c>
    </row>
    <row r="48">
      <c r="A48" s="14" t="n"/>
      <c r="B48" s="34" t="n"/>
      <c r="C48" s="5" t="n"/>
      <c r="D48" s="5" t="n"/>
      <c r="E48" s="5" t="n"/>
      <c r="F48" s="5" t="n"/>
      <c r="G48" s="6" t="n"/>
      <c r="H48" s="6" t="n"/>
      <c r="I48" s="10" t="n"/>
      <c r="J48" s="10" t="n"/>
      <c r="K48" s="6" t="n"/>
      <c r="L48" s="6" t="n"/>
      <c r="M48" s="6" t="n"/>
      <c r="N48" s="35" t="n"/>
      <c r="O48" s="22">
        <f>IF(F48="","",IFERROR(VLOOKUP(F48,'Paramètres'!$A$5:$G$7,2,FALSE),0))</f>
        <v/>
      </c>
      <c r="P48" s="22">
        <f>IF(F48="","",IFERROR(VLOOKUP(F48,'Paramètres'!$A$5:$G$7,3,FALSE),0))</f>
        <v/>
      </c>
      <c r="Q48" s="22">
        <f>IF(F48="","",IFERROR(VLOOKUP(F48,'Paramètres'!$A$5:$G$7,4,FALSE),0))</f>
        <v/>
      </c>
      <c r="R48" s="23">
        <f>IF(A48="","",SUM(K48,'Paramètres'!$B$12))</f>
        <v/>
      </c>
      <c r="S48" s="23">
        <f>IF(A48="","",SUM(1.35*R48,1.5*L48))</f>
        <v/>
      </c>
      <c r="T48" s="23">
        <f>IF(A48="","",IFERROR(S48*H48,0))</f>
        <v/>
      </c>
      <c r="U48" s="23">
        <f>IF(A48="","",IFERROR(T48*G48^2/8,0))</f>
        <v/>
      </c>
      <c r="V48" s="23">
        <f>IF(A48="","",IFERROR(T48*G48/2,0))</f>
        <v/>
      </c>
      <c r="W48" s="23">
        <f>IF(A48="","",IFERROR(U48*1000000/(I48*J48^2/6),0))</f>
        <v/>
      </c>
      <c r="X48" s="24">
        <f>IF(A48="","",IFERROR(W48/(P48*IFERROR(VLOOKUP(F48,'Paramètres'!$A$5:$G$7,6,FALSE),0)/IFERROR(VLOOKUP(F48,'Paramètres'!$A$5:$G$7,7,FALSE),1))*100,0))</f>
        <v/>
      </c>
      <c r="Y48" s="23">
        <f>IF(A48="","",IFERROR(1.5*V48*1000/(I48*J48),0))</f>
        <v/>
      </c>
      <c r="Z48" s="24">
        <f>IF(A48="","",IFERROR(Y48/(Q48*IFERROR(VLOOKUP(F48,'Paramètres'!$A$5:$G$7,6,FALSE),0)/IFERROR(VLOOKUP(F48,'Paramètres'!$A$5:$G$7,7,FALSE),1))*100,0))</f>
        <v/>
      </c>
      <c r="AA48" s="23">
        <f>IF(A48="","",IFERROR(5*((R48+L48)*H48)*(G48*1000)^4/(384*O48*I48*J48^3/12),0))</f>
        <v/>
      </c>
      <c r="AB48" s="23">
        <f>IF(A48="","",IFERROR(AA48*(1+M48),0))</f>
        <v/>
      </c>
      <c r="AC48" s="23">
        <f>IF(A48="","",IFERROR(G48*1000/300,0))</f>
        <v/>
      </c>
      <c r="AD48" s="24">
        <f>IF(A48="","",IFERROR(MAX(AA48/(G48*1000/300),AB48/(G48*1000/250))*100,0))</f>
        <v/>
      </c>
      <c r="AE48" s="25">
        <f>IF(A48="","",IF(AND(X48&lt;=100,Z48&lt;=100,AD48&lt;=100),"Conforme","À vérifier"))</f>
        <v/>
      </c>
      <c r="AF48" s="37">
        <f>IF(A48="","",IFERROR(N48*1,0))</f>
        <v/>
      </c>
    </row>
    <row r="49">
      <c r="A49" s="14" t="n"/>
      <c r="B49" s="34" t="n"/>
      <c r="C49" s="5" t="n"/>
      <c r="D49" s="5" t="n"/>
      <c r="E49" s="5" t="n"/>
      <c r="F49" s="5" t="n"/>
      <c r="G49" s="6" t="n"/>
      <c r="H49" s="6" t="n"/>
      <c r="I49" s="10" t="n"/>
      <c r="J49" s="10" t="n"/>
      <c r="K49" s="6" t="n"/>
      <c r="L49" s="6" t="n"/>
      <c r="M49" s="6" t="n"/>
      <c r="N49" s="35" t="n"/>
      <c r="O49" s="17">
        <f>IF(F49="","",IFERROR(VLOOKUP(F49,'Paramètres'!$A$5:$G$7,2,FALSE),0))</f>
        <v/>
      </c>
      <c r="P49" s="17">
        <f>IF(F49="","",IFERROR(VLOOKUP(F49,'Paramètres'!$A$5:$G$7,3,FALSE),0))</f>
        <v/>
      </c>
      <c r="Q49" s="17">
        <f>IF(F49="","",IFERROR(VLOOKUP(F49,'Paramètres'!$A$5:$G$7,4,FALSE),0))</f>
        <v/>
      </c>
      <c r="R49" s="18">
        <f>IF(A49="","",SUM(K49,'Paramètres'!$B$12))</f>
        <v/>
      </c>
      <c r="S49" s="18">
        <f>IF(A49="","",SUM(1.35*R49,1.5*L49))</f>
        <v/>
      </c>
      <c r="T49" s="18">
        <f>IF(A49="","",IFERROR(S49*H49,0))</f>
        <v/>
      </c>
      <c r="U49" s="18">
        <f>IF(A49="","",IFERROR(T49*G49^2/8,0))</f>
        <v/>
      </c>
      <c r="V49" s="18">
        <f>IF(A49="","",IFERROR(T49*G49/2,0))</f>
        <v/>
      </c>
      <c r="W49" s="18">
        <f>IF(A49="","",IFERROR(U49*1000000/(I49*J49^2/6),0))</f>
        <v/>
      </c>
      <c r="X49" s="19">
        <f>IF(A49="","",IFERROR(W49/(P49*IFERROR(VLOOKUP(F49,'Paramètres'!$A$5:$G$7,6,FALSE),0)/IFERROR(VLOOKUP(F49,'Paramètres'!$A$5:$G$7,7,FALSE),1))*100,0))</f>
        <v/>
      </c>
      <c r="Y49" s="18">
        <f>IF(A49="","",IFERROR(1.5*V49*1000/(I49*J49),0))</f>
        <v/>
      </c>
      <c r="Z49" s="19">
        <f>IF(A49="","",IFERROR(Y49/(Q49*IFERROR(VLOOKUP(F49,'Paramètres'!$A$5:$G$7,6,FALSE),0)/IFERROR(VLOOKUP(F49,'Paramètres'!$A$5:$G$7,7,FALSE),1))*100,0))</f>
        <v/>
      </c>
      <c r="AA49" s="18">
        <f>IF(A49="","",IFERROR(5*((R49+L49)*H49)*(G49*1000)^4/(384*O49*I49*J49^3/12),0))</f>
        <v/>
      </c>
      <c r="AB49" s="18">
        <f>IF(A49="","",IFERROR(AA49*(1+M49),0))</f>
        <v/>
      </c>
      <c r="AC49" s="18">
        <f>IF(A49="","",IFERROR(G49*1000/300,0))</f>
        <v/>
      </c>
      <c r="AD49" s="19">
        <f>IF(A49="","",IFERROR(MAX(AA49/(G49*1000/300),AB49/(G49*1000/250))*100,0))</f>
        <v/>
      </c>
      <c r="AE49" s="20">
        <f>IF(A49="","",IF(AND(X49&lt;=100,Z49&lt;=100,AD49&lt;=100),"Conforme","À vérifier"))</f>
        <v/>
      </c>
      <c r="AF49" s="36">
        <f>IF(A49="","",IFERROR(N49*1,0))</f>
        <v/>
      </c>
    </row>
    <row r="50">
      <c r="A50" s="14" t="n"/>
      <c r="B50" s="34" t="n"/>
      <c r="C50" s="5" t="n"/>
      <c r="D50" s="5" t="n"/>
      <c r="E50" s="5" t="n"/>
      <c r="F50" s="5" t="n"/>
      <c r="G50" s="6" t="n"/>
      <c r="H50" s="6" t="n"/>
      <c r="I50" s="10" t="n"/>
      <c r="J50" s="10" t="n"/>
      <c r="K50" s="6" t="n"/>
      <c r="L50" s="6" t="n"/>
      <c r="M50" s="6" t="n"/>
      <c r="N50" s="35" t="n"/>
      <c r="O50" s="22">
        <f>IF(F50="","",IFERROR(VLOOKUP(F50,'Paramètres'!$A$5:$G$7,2,FALSE),0))</f>
        <v/>
      </c>
      <c r="P50" s="22">
        <f>IF(F50="","",IFERROR(VLOOKUP(F50,'Paramètres'!$A$5:$G$7,3,FALSE),0))</f>
        <v/>
      </c>
      <c r="Q50" s="22">
        <f>IF(F50="","",IFERROR(VLOOKUP(F50,'Paramètres'!$A$5:$G$7,4,FALSE),0))</f>
        <v/>
      </c>
      <c r="R50" s="23">
        <f>IF(A50="","",SUM(K50,'Paramètres'!$B$12))</f>
        <v/>
      </c>
      <c r="S50" s="23">
        <f>IF(A50="","",SUM(1.35*R50,1.5*L50))</f>
        <v/>
      </c>
      <c r="T50" s="23">
        <f>IF(A50="","",IFERROR(S50*H50,0))</f>
        <v/>
      </c>
      <c r="U50" s="23">
        <f>IF(A50="","",IFERROR(T50*G50^2/8,0))</f>
        <v/>
      </c>
      <c r="V50" s="23">
        <f>IF(A50="","",IFERROR(T50*G50/2,0))</f>
        <v/>
      </c>
      <c r="W50" s="23">
        <f>IF(A50="","",IFERROR(U50*1000000/(I50*J50^2/6),0))</f>
        <v/>
      </c>
      <c r="X50" s="24">
        <f>IF(A50="","",IFERROR(W50/(P50*IFERROR(VLOOKUP(F50,'Paramètres'!$A$5:$G$7,6,FALSE),0)/IFERROR(VLOOKUP(F50,'Paramètres'!$A$5:$G$7,7,FALSE),1))*100,0))</f>
        <v/>
      </c>
      <c r="Y50" s="23">
        <f>IF(A50="","",IFERROR(1.5*V50*1000/(I50*J50),0))</f>
        <v/>
      </c>
      <c r="Z50" s="24">
        <f>IF(A50="","",IFERROR(Y50/(Q50*IFERROR(VLOOKUP(F50,'Paramètres'!$A$5:$G$7,6,FALSE),0)/IFERROR(VLOOKUP(F50,'Paramètres'!$A$5:$G$7,7,FALSE),1))*100,0))</f>
        <v/>
      </c>
      <c r="AA50" s="23">
        <f>IF(A50="","",IFERROR(5*((R50+L50)*H50)*(G50*1000)^4/(384*O50*I50*J50^3/12),0))</f>
        <v/>
      </c>
      <c r="AB50" s="23">
        <f>IF(A50="","",IFERROR(AA50*(1+M50),0))</f>
        <v/>
      </c>
      <c r="AC50" s="23">
        <f>IF(A50="","",IFERROR(G50*1000/300,0))</f>
        <v/>
      </c>
      <c r="AD50" s="24">
        <f>IF(A50="","",IFERROR(MAX(AA50/(G50*1000/300),AB50/(G50*1000/250))*100,0))</f>
        <v/>
      </c>
      <c r="AE50" s="25">
        <f>IF(A50="","",IF(AND(X50&lt;=100,Z50&lt;=100,AD50&lt;=100),"Conforme","À vérifier"))</f>
        <v/>
      </c>
      <c r="AF50" s="37">
        <f>IF(A50="","",IFERROR(N50*1,0))</f>
        <v/>
      </c>
    </row>
    <row r="51">
      <c r="A51" s="14" t="n"/>
      <c r="B51" s="34" t="n"/>
      <c r="C51" s="5" t="n"/>
      <c r="D51" s="5" t="n"/>
      <c r="E51" s="5" t="n"/>
      <c r="F51" s="5" t="n"/>
      <c r="G51" s="6" t="n"/>
      <c r="H51" s="6" t="n"/>
      <c r="I51" s="10" t="n"/>
      <c r="J51" s="10" t="n"/>
      <c r="K51" s="6" t="n"/>
      <c r="L51" s="6" t="n"/>
      <c r="M51" s="6" t="n"/>
      <c r="N51" s="35" t="n"/>
      <c r="O51" s="17">
        <f>IF(F51="","",IFERROR(VLOOKUP(F51,'Paramètres'!$A$5:$G$7,2,FALSE),0))</f>
        <v/>
      </c>
      <c r="P51" s="17">
        <f>IF(F51="","",IFERROR(VLOOKUP(F51,'Paramètres'!$A$5:$G$7,3,FALSE),0))</f>
        <v/>
      </c>
      <c r="Q51" s="17">
        <f>IF(F51="","",IFERROR(VLOOKUP(F51,'Paramètres'!$A$5:$G$7,4,FALSE),0))</f>
        <v/>
      </c>
      <c r="R51" s="18">
        <f>IF(A51="","",SUM(K51,'Paramètres'!$B$12))</f>
        <v/>
      </c>
      <c r="S51" s="18">
        <f>IF(A51="","",SUM(1.35*R51,1.5*L51))</f>
        <v/>
      </c>
      <c r="T51" s="18">
        <f>IF(A51="","",IFERROR(S51*H51,0))</f>
        <v/>
      </c>
      <c r="U51" s="18">
        <f>IF(A51="","",IFERROR(T51*G51^2/8,0))</f>
        <v/>
      </c>
      <c r="V51" s="18">
        <f>IF(A51="","",IFERROR(T51*G51/2,0))</f>
        <v/>
      </c>
      <c r="W51" s="18">
        <f>IF(A51="","",IFERROR(U51*1000000/(I51*J51^2/6),0))</f>
        <v/>
      </c>
      <c r="X51" s="19">
        <f>IF(A51="","",IFERROR(W51/(P51*IFERROR(VLOOKUP(F51,'Paramètres'!$A$5:$G$7,6,FALSE),0)/IFERROR(VLOOKUP(F51,'Paramètres'!$A$5:$G$7,7,FALSE),1))*100,0))</f>
        <v/>
      </c>
      <c r="Y51" s="18">
        <f>IF(A51="","",IFERROR(1.5*V51*1000/(I51*J51),0))</f>
        <v/>
      </c>
      <c r="Z51" s="19">
        <f>IF(A51="","",IFERROR(Y51/(Q51*IFERROR(VLOOKUP(F51,'Paramètres'!$A$5:$G$7,6,FALSE),0)/IFERROR(VLOOKUP(F51,'Paramètres'!$A$5:$G$7,7,FALSE),1))*100,0))</f>
        <v/>
      </c>
      <c r="AA51" s="18">
        <f>IF(A51="","",IFERROR(5*((R51+L51)*H51)*(G51*1000)^4/(384*O51*I51*J51^3/12),0))</f>
        <v/>
      </c>
      <c r="AB51" s="18">
        <f>IF(A51="","",IFERROR(AA51*(1+M51),0))</f>
        <v/>
      </c>
      <c r="AC51" s="18">
        <f>IF(A51="","",IFERROR(G51*1000/300,0))</f>
        <v/>
      </c>
      <c r="AD51" s="19">
        <f>IF(A51="","",IFERROR(MAX(AA51/(G51*1000/300),AB51/(G51*1000/250))*100,0))</f>
        <v/>
      </c>
      <c r="AE51" s="20">
        <f>IF(A51="","",IF(AND(X51&lt;=100,Z51&lt;=100,AD51&lt;=100),"Conforme","À vérifier"))</f>
        <v/>
      </c>
      <c r="AF51" s="36">
        <f>IF(A51="","",IFERROR(N51*1,0))</f>
        <v/>
      </c>
    </row>
    <row r="52">
      <c r="A52" s="14" t="n"/>
      <c r="B52" s="34" t="n"/>
      <c r="C52" s="5" t="n"/>
      <c r="D52" s="5" t="n"/>
      <c r="E52" s="5" t="n"/>
      <c r="F52" s="5" t="n"/>
      <c r="G52" s="6" t="n"/>
      <c r="H52" s="6" t="n"/>
      <c r="I52" s="10" t="n"/>
      <c r="J52" s="10" t="n"/>
      <c r="K52" s="6" t="n"/>
      <c r="L52" s="6" t="n"/>
      <c r="M52" s="6" t="n"/>
      <c r="N52" s="35" t="n"/>
      <c r="O52" s="22">
        <f>IF(F52="","",IFERROR(VLOOKUP(F52,'Paramètres'!$A$5:$G$7,2,FALSE),0))</f>
        <v/>
      </c>
      <c r="P52" s="22">
        <f>IF(F52="","",IFERROR(VLOOKUP(F52,'Paramètres'!$A$5:$G$7,3,FALSE),0))</f>
        <v/>
      </c>
      <c r="Q52" s="22">
        <f>IF(F52="","",IFERROR(VLOOKUP(F52,'Paramètres'!$A$5:$G$7,4,FALSE),0))</f>
        <v/>
      </c>
      <c r="R52" s="23">
        <f>IF(A52="","",SUM(K52,'Paramètres'!$B$12))</f>
        <v/>
      </c>
      <c r="S52" s="23">
        <f>IF(A52="","",SUM(1.35*R52,1.5*L52))</f>
        <v/>
      </c>
      <c r="T52" s="23">
        <f>IF(A52="","",IFERROR(S52*H52,0))</f>
        <v/>
      </c>
      <c r="U52" s="23">
        <f>IF(A52="","",IFERROR(T52*G52^2/8,0))</f>
        <v/>
      </c>
      <c r="V52" s="23">
        <f>IF(A52="","",IFERROR(T52*G52/2,0))</f>
        <v/>
      </c>
      <c r="W52" s="23">
        <f>IF(A52="","",IFERROR(U52*1000000/(I52*J52^2/6),0))</f>
        <v/>
      </c>
      <c r="X52" s="24">
        <f>IF(A52="","",IFERROR(W52/(P52*IFERROR(VLOOKUP(F52,'Paramètres'!$A$5:$G$7,6,FALSE),0)/IFERROR(VLOOKUP(F52,'Paramètres'!$A$5:$G$7,7,FALSE),1))*100,0))</f>
        <v/>
      </c>
      <c r="Y52" s="23">
        <f>IF(A52="","",IFERROR(1.5*V52*1000/(I52*J52),0))</f>
        <v/>
      </c>
      <c r="Z52" s="24">
        <f>IF(A52="","",IFERROR(Y52/(Q52*IFERROR(VLOOKUP(F52,'Paramètres'!$A$5:$G$7,6,FALSE),0)/IFERROR(VLOOKUP(F52,'Paramètres'!$A$5:$G$7,7,FALSE),1))*100,0))</f>
        <v/>
      </c>
      <c r="AA52" s="23">
        <f>IF(A52="","",IFERROR(5*((R52+L52)*H52)*(G52*1000)^4/(384*O52*I52*J52^3/12),0))</f>
        <v/>
      </c>
      <c r="AB52" s="23">
        <f>IF(A52="","",IFERROR(AA52*(1+M52),0))</f>
        <v/>
      </c>
      <c r="AC52" s="23">
        <f>IF(A52="","",IFERROR(G52*1000/300,0))</f>
        <v/>
      </c>
      <c r="AD52" s="24">
        <f>IF(A52="","",IFERROR(MAX(AA52/(G52*1000/300),AB52/(G52*1000/250))*100,0))</f>
        <v/>
      </c>
      <c r="AE52" s="25">
        <f>IF(A52="","",IF(AND(X52&lt;=100,Z52&lt;=100,AD52&lt;=100),"Conforme","À vérifier"))</f>
        <v/>
      </c>
      <c r="AF52" s="37">
        <f>IF(A52="","",IFERROR(N52*1,0))</f>
        <v/>
      </c>
    </row>
    <row r="53">
      <c r="A53" s="14" t="n"/>
      <c r="B53" s="34" t="n"/>
      <c r="C53" s="5" t="n"/>
      <c r="D53" s="5" t="n"/>
      <c r="E53" s="5" t="n"/>
      <c r="F53" s="5" t="n"/>
      <c r="G53" s="6" t="n"/>
      <c r="H53" s="6" t="n"/>
      <c r="I53" s="10" t="n"/>
      <c r="J53" s="10" t="n"/>
      <c r="K53" s="6" t="n"/>
      <c r="L53" s="6" t="n"/>
      <c r="M53" s="6" t="n"/>
      <c r="N53" s="35" t="n"/>
      <c r="O53" s="17">
        <f>IF(F53="","",IFERROR(VLOOKUP(F53,'Paramètres'!$A$5:$G$7,2,FALSE),0))</f>
        <v/>
      </c>
      <c r="P53" s="17">
        <f>IF(F53="","",IFERROR(VLOOKUP(F53,'Paramètres'!$A$5:$G$7,3,FALSE),0))</f>
        <v/>
      </c>
      <c r="Q53" s="17">
        <f>IF(F53="","",IFERROR(VLOOKUP(F53,'Paramètres'!$A$5:$G$7,4,FALSE),0))</f>
        <v/>
      </c>
      <c r="R53" s="18">
        <f>IF(A53="","",SUM(K53,'Paramètres'!$B$12))</f>
        <v/>
      </c>
      <c r="S53" s="18">
        <f>IF(A53="","",SUM(1.35*R53,1.5*L53))</f>
        <v/>
      </c>
      <c r="T53" s="18">
        <f>IF(A53="","",IFERROR(S53*H53,0))</f>
        <v/>
      </c>
      <c r="U53" s="18">
        <f>IF(A53="","",IFERROR(T53*G53^2/8,0))</f>
        <v/>
      </c>
      <c r="V53" s="18">
        <f>IF(A53="","",IFERROR(T53*G53/2,0))</f>
        <v/>
      </c>
      <c r="W53" s="18">
        <f>IF(A53="","",IFERROR(U53*1000000/(I53*J53^2/6),0))</f>
        <v/>
      </c>
      <c r="X53" s="19">
        <f>IF(A53="","",IFERROR(W53/(P53*IFERROR(VLOOKUP(F53,'Paramètres'!$A$5:$G$7,6,FALSE),0)/IFERROR(VLOOKUP(F53,'Paramètres'!$A$5:$G$7,7,FALSE),1))*100,0))</f>
        <v/>
      </c>
      <c r="Y53" s="18">
        <f>IF(A53="","",IFERROR(1.5*V53*1000/(I53*J53),0))</f>
        <v/>
      </c>
      <c r="Z53" s="19">
        <f>IF(A53="","",IFERROR(Y53/(Q53*IFERROR(VLOOKUP(F53,'Paramètres'!$A$5:$G$7,6,FALSE),0)/IFERROR(VLOOKUP(F53,'Paramètres'!$A$5:$G$7,7,FALSE),1))*100,0))</f>
        <v/>
      </c>
      <c r="AA53" s="18">
        <f>IF(A53="","",IFERROR(5*((R53+L53)*H53)*(G53*1000)^4/(384*O53*I53*J53^3/12),0))</f>
        <v/>
      </c>
      <c r="AB53" s="18">
        <f>IF(A53="","",IFERROR(AA53*(1+M53),0))</f>
        <v/>
      </c>
      <c r="AC53" s="18">
        <f>IF(A53="","",IFERROR(G53*1000/300,0))</f>
        <v/>
      </c>
      <c r="AD53" s="19">
        <f>IF(A53="","",IFERROR(MAX(AA53/(G53*1000/300),AB53/(G53*1000/250))*100,0))</f>
        <v/>
      </c>
      <c r="AE53" s="20">
        <f>IF(A53="","",IF(AND(X53&lt;=100,Z53&lt;=100,AD53&lt;=100),"Conforme","À vérifier"))</f>
        <v/>
      </c>
      <c r="AF53" s="36">
        <f>IF(A53="","",IFERROR(N53*1,0))</f>
        <v/>
      </c>
    </row>
    <row r="54">
      <c r="A54" s="14" t="n"/>
      <c r="B54" s="34" t="n"/>
      <c r="C54" s="5" t="n"/>
      <c r="D54" s="5" t="n"/>
      <c r="E54" s="5" t="n"/>
      <c r="F54" s="5" t="n"/>
      <c r="G54" s="6" t="n"/>
      <c r="H54" s="6" t="n"/>
      <c r="I54" s="10" t="n"/>
      <c r="J54" s="10" t="n"/>
      <c r="K54" s="6" t="n"/>
      <c r="L54" s="6" t="n"/>
      <c r="M54" s="6" t="n"/>
      <c r="N54" s="35" t="n"/>
      <c r="O54" s="22">
        <f>IF(F54="","",IFERROR(VLOOKUP(F54,'Paramètres'!$A$5:$G$7,2,FALSE),0))</f>
        <v/>
      </c>
      <c r="P54" s="22">
        <f>IF(F54="","",IFERROR(VLOOKUP(F54,'Paramètres'!$A$5:$G$7,3,FALSE),0))</f>
        <v/>
      </c>
      <c r="Q54" s="22">
        <f>IF(F54="","",IFERROR(VLOOKUP(F54,'Paramètres'!$A$5:$G$7,4,FALSE),0))</f>
        <v/>
      </c>
      <c r="R54" s="23">
        <f>IF(A54="","",SUM(K54,'Paramètres'!$B$12))</f>
        <v/>
      </c>
      <c r="S54" s="23">
        <f>IF(A54="","",SUM(1.35*R54,1.5*L54))</f>
        <v/>
      </c>
      <c r="T54" s="23">
        <f>IF(A54="","",IFERROR(S54*H54,0))</f>
        <v/>
      </c>
      <c r="U54" s="23">
        <f>IF(A54="","",IFERROR(T54*G54^2/8,0))</f>
        <v/>
      </c>
      <c r="V54" s="23">
        <f>IF(A54="","",IFERROR(T54*G54/2,0))</f>
        <v/>
      </c>
      <c r="W54" s="23">
        <f>IF(A54="","",IFERROR(U54*1000000/(I54*J54^2/6),0))</f>
        <v/>
      </c>
      <c r="X54" s="24">
        <f>IF(A54="","",IFERROR(W54/(P54*IFERROR(VLOOKUP(F54,'Paramètres'!$A$5:$G$7,6,FALSE),0)/IFERROR(VLOOKUP(F54,'Paramètres'!$A$5:$G$7,7,FALSE),1))*100,0))</f>
        <v/>
      </c>
      <c r="Y54" s="23">
        <f>IF(A54="","",IFERROR(1.5*V54*1000/(I54*J54),0))</f>
        <v/>
      </c>
      <c r="Z54" s="24">
        <f>IF(A54="","",IFERROR(Y54/(Q54*IFERROR(VLOOKUP(F54,'Paramètres'!$A$5:$G$7,6,FALSE),0)/IFERROR(VLOOKUP(F54,'Paramètres'!$A$5:$G$7,7,FALSE),1))*100,0))</f>
        <v/>
      </c>
      <c r="AA54" s="23">
        <f>IF(A54="","",IFERROR(5*((R54+L54)*H54)*(G54*1000)^4/(384*O54*I54*J54^3/12),0))</f>
        <v/>
      </c>
      <c r="AB54" s="23">
        <f>IF(A54="","",IFERROR(AA54*(1+M54),0))</f>
        <v/>
      </c>
      <c r="AC54" s="23">
        <f>IF(A54="","",IFERROR(G54*1000/300,0))</f>
        <v/>
      </c>
      <c r="AD54" s="24">
        <f>IF(A54="","",IFERROR(MAX(AA54/(G54*1000/300),AB54/(G54*1000/250))*100,0))</f>
        <v/>
      </c>
      <c r="AE54" s="25">
        <f>IF(A54="","",IF(AND(X54&lt;=100,Z54&lt;=100,AD54&lt;=100),"Conforme","À vérifier"))</f>
        <v/>
      </c>
      <c r="AF54" s="37">
        <f>IF(A54="","",IFERROR(N54*1,0))</f>
        <v/>
      </c>
    </row>
    <row r="55">
      <c r="A55" s="14" t="n"/>
      <c r="B55" s="34" t="n"/>
      <c r="C55" s="5" t="n"/>
      <c r="D55" s="5" t="n"/>
      <c r="E55" s="5" t="n"/>
      <c r="F55" s="5" t="n"/>
      <c r="G55" s="6" t="n"/>
      <c r="H55" s="6" t="n"/>
      <c r="I55" s="10" t="n"/>
      <c r="J55" s="10" t="n"/>
      <c r="K55" s="6" t="n"/>
      <c r="L55" s="6" t="n"/>
      <c r="M55" s="6" t="n"/>
      <c r="N55" s="35" t="n"/>
      <c r="O55" s="17">
        <f>IF(F55="","",IFERROR(VLOOKUP(F55,'Paramètres'!$A$5:$G$7,2,FALSE),0))</f>
        <v/>
      </c>
      <c r="P55" s="17">
        <f>IF(F55="","",IFERROR(VLOOKUP(F55,'Paramètres'!$A$5:$G$7,3,FALSE),0))</f>
        <v/>
      </c>
      <c r="Q55" s="17">
        <f>IF(F55="","",IFERROR(VLOOKUP(F55,'Paramètres'!$A$5:$G$7,4,FALSE),0))</f>
        <v/>
      </c>
      <c r="R55" s="18">
        <f>IF(A55="","",SUM(K55,'Paramètres'!$B$12))</f>
        <v/>
      </c>
      <c r="S55" s="18">
        <f>IF(A55="","",SUM(1.35*R55,1.5*L55))</f>
        <v/>
      </c>
      <c r="T55" s="18">
        <f>IF(A55="","",IFERROR(S55*H55,0))</f>
        <v/>
      </c>
      <c r="U55" s="18">
        <f>IF(A55="","",IFERROR(T55*G55^2/8,0))</f>
        <v/>
      </c>
      <c r="V55" s="18">
        <f>IF(A55="","",IFERROR(T55*G55/2,0))</f>
        <v/>
      </c>
      <c r="W55" s="18">
        <f>IF(A55="","",IFERROR(U55*1000000/(I55*J55^2/6),0))</f>
        <v/>
      </c>
      <c r="X55" s="19">
        <f>IF(A55="","",IFERROR(W55/(P55*IFERROR(VLOOKUP(F55,'Paramètres'!$A$5:$G$7,6,FALSE),0)/IFERROR(VLOOKUP(F55,'Paramètres'!$A$5:$G$7,7,FALSE),1))*100,0))</f>
        <v/>
      </c>
      <c r="Y55" s="18">
        <f>IF(A55="","",IFERROR(1.5*V55*1000/(I55*J55),0))</f>
        <v/>
      </c>
      <c r="Z55" s="19">
        <f>IF(A55="","",IFERROR(Y55/(Q55*IFERROR(VLOOKUP(F55,'Paramètres'!$A$5:$G$7,6,FALSE),0)/IFERROR(VLOOKUP(F55,'Paramètres'!$A$5:$G$7,7,FALSE),1))*100,0))</f>
        <v/>
      </c>
      <c r="AA55" s="18">
        <f>IF(A55="","",IFERROR(5*((R55+L55)*H55)*(G55*1000)^4/(384*O55*I55*J55^3/12),0))</f>
        <v/>
      </c>
      <c r="AB55" s="18">
        <f>IF(A55="","",IFERROR(AA55*(1+M55),0))</f>
        <v/>
      </c>
      <c r="AC55" s="18">
        <f>IF(A55="","",IFERROR(G55*1000/300,0))</f>
        <v/>
      </c>
      <c r="AD55" s="19">
        <f>IF(A55="","",IFERROR(MAX(AA55/(G55*1000/300),AB55/(G55*1000/250))*100,0))</f>
        <v/>
      </c>
      <c r="AE55" s="20">
        <f>IF(A55="","",IF(AND(X55&lt;=100,Z55&lt;=100,AD55&lt;=100),"Conforme","À vérifier"))</f>
        <v/>
      </c>
      <c r="AF55" s="36">
        <f>IF(A55="","",IFERROR(N55*1,0))</f>
        <v/>
      </c>
    </row>
    <row r="56">
      <c r="A56" s="14" t="n"/>
      <c r="B56" s="34" t="n"/>
      <c r="C56" s="5" t="n"/>
      <c r="D56" s="5" t="n"/>
      <c r="E56" s="5" t="n"/>
      <c r="F56" s="5" t="n"/>
      <c r="G56" s="6" t="n"/>
      <c r="H56" s="6" t="n"/>
      <c r="I56" s="10" t="n"/>
      <c r="J56" s="10" t="n"/>
      <c r="K56" s="6" t="n"/>
      <c r="L56" s="6" t="n"/>
      <c r="M56" s="6" t="n"/>
      <c r="N56" s="35" t="n"/>
      <c r="O56" s="22">
        <f>IF(F56="","",IFERROR(VLOOKUP(F56,'Paramètres'!$A$5:$G$7,2,FALSE),0))</f>
        <v/>
      </c>
      <c r="P56" s="22">
        <f>IF(F56="","",IFERROR(VLOOKUP(F56,'Paramètres'!$A$5:$G$7,3,FALSE),0))</f>
        <v/>
      </c>
      <c r="Q56" s="22">
        <f>IF(F56="","",IFERROR(VLOOKUP(F56,'Paramètres'!$A$5:$G$7,4,FALSE),0))</f>
        <v/>
      </c>
      <c r="R56" s="23">
        <f>IF(A56="","",SUM(K56,'Paramètres'!$B$12))</f>
        <v/>
      </c>
      <c r="S56" s="23">
        <f>IF(A56="","",SUM(1.35*R56,1.5*L56))</f>
        <v/>
      </c>
      <c r="T56" s="23">
        <f>IF(A56="","",IFERROR(S56*H56,0))</f>
        <v/>
      </c>
      <c r="U56" s="23">
        <f>IF(A56="","",IFERROR(T56*G56^2/8,0))</f>
        <v/>
      </c>
      <c r="V56" s="23">
        <f>IF(A56="","",IFERROR(T56*G56/2,0))</f>
        <v/>
      </c>
      <c r="W56" s="23">
        <f>IF(A56="","",IFERROR(U56*1000000/(I56*J56^2/6),0))</f>
        <v/>
      </c>
      <c r="X56" s="24">
        <f>IF(A56="","",IFERROR(W56/(P56*IFERROR(VLOOKUP(F56,'Paramètres'!$A$5:$G$7,6,FALSE),0)/IFERROR(VLOOKUP(F56,'Paramètres'!$A$5:$G$7,7,FALSE),1))*100,0))</f>
        <v/>
      </c>
      <c r="Y56" s="23">
        <f>IF(A56="","",IFERROR(1.5*V56*1000/(I56*J56),0))</f>
        <v/>
      </c>
      <c r="Z56" s="24">
        <f>IF(A56="","",IFERROR(Y56/(Q56*IFERROR(VLOOKUP(F56,'Paramètres'!$A$5:$G$7,6,FALSE),0)/IFERROR(VLOOKUP(F56,'Paramètres'!$A$5:$G$7,7,FALSE),1))*100,0))</f>
        <v/>
      </c>
      <c r="AA56" s="23">
        <f>IF(A56="","",IFERROR(5*((R56+L56)*H56)*(G56*1000)^4/(384*O56*I56*J56^3/12),0))</f>
        <v/>
      </c>
      <c r="AB56" s="23">
        <f>IF(A56="","",IFERROR(AA56*(1+M56),0))</f>
        <v/>
      </c>
      <c r="AC56" s="23">
        <f>IF(A56="","",IFERROR(G56*1000/300,0))</f>
        <v/>
      </c>
      <c r="AD56" s="24">
        <f>IF(A56="","",IFERROR(MAX(AA56/(G56*1000/300),AB56/(G56*1000/250))*100,0))</f>
        <v/>
      </c>
      <c r="AE56" s="25">
        <f>IF(A56="","",IF(AND(X56&lt;=100,Z56&lt;=100,AD56&lt;=100),"Conforme","À vérifier"))</f>
        <v/>
      </c>
      <c r="AF56" s="37">
        <f>IF(A56="","",IFERROR(N56*1,0))</f>
        <v/>
      </c>
    </row>
    <row r="57">
      <c r="A57" s="14" t="n"/>
      <c r="B57" s="34" t="n"/>
      <c r="C57" s="5" t="n"/>
      <c r="D57" s="5" t="n"/>
      <c r="E57" s="5" t="n"/>
      <c r="F57" s="5" t="n"/>
      <c r="G57" s="6" t="n"/>
      <c r="H57" s="6" t="n"/>
      <c r="I57" s="10" t="n"/>
      <c r="J57" s="10" t="n"/>
      <c r="K57" s="6" t="n"/>
      <c r="L57" s="6" t="n"/>
      <c r="M57" s="6" t="n"/>
      <c r="N57" s="35" t="n"/>
      <c r="O57" s="17">
        <f>IF(F57="","",IFERROR(VLOOKUP(F57,'Paramètres'!$A$5:$G$7,2,FALSE),0))</f>
        <v/>
      </c>
      <c r="P57" s="17">
        <f>IF(F57="","",IFERROR(VLOOKUP(F57,'Paramètres'!$A$5:$G$7,3,FALSE),0))</f>
        <v/>
      </c>
      <c r="Q57" s="17">
        <f>IF(F57="","",IFERROR(VLOOKUP(F57,'Paramètres'!$A$5:$G$7,4,FALSE),0))</f>
        <v/>
      </c>
      <c r="R57" s="18">
        <f>IF(A57="","",SUM(K57,'Paramètres'!$B$12))</f>
        <v/>
      </c>
      <c r="S57" s="18">
        <f>IF(A57="","",SUM(1.35*R57,1.5*L57))</f>
        <v/>
      </c>
      <c r="T57" s="18">
        <f>IF(A57="","",IFERROR(S57*H57,0))</f>
        <v/>
      </c>
      <c r="U57" s="18">
        <f>IF(A57="","",IFERROR(T57*G57^2/8,0))</f>
        <v/>
      </c>
      <c r="V57" s="18">
        <f>IF(A57="","",IFERROR(T57*G57/2,0))</f>
        <v/>
      </c>
      <c r="W57" s="18">
        <f>IF(A57="","",IFERROR(U57*1000000/(I57*J57^2/6),0))</f>
        <v/>
      </c>
      <c r="X57" s="19">
        <f>IF(A57="","",IFERROR(W57/(P57*IFERROR(VLOOKUP(F57,'Paramètres'!$A$5:$G$7,6,FALSE),0)/IFERROR(VLOOKUP(F57,'Paramètres'!$A$5:$G$7,7,FALSE),1))*100,0))</f>
        <v/>
      </c>
      <c r="Y57" s="18">
        <f>IF(A57="","",IFERROR(1.5*V57*1000/(I57*J57),0))</f>
        <v/>
      </c>
      <c r="Z57" s="19">
        <f>IF(A57="","",IFERROR(Y57/(Q57*IFERROR(VLOOKUP(F57,'Paramètres'!$A$5:$G$7,6,FALSE),0)/IFERROR(VLOOKUP(F57,'Paramètres'!$A$5:$G$7,7,FALSE),1))*100,0))</f>
        <v/>
      </c>
      <c r="AA57" s="18">
        <f>IF(A57="","",IFERROR(5*((R57+L57)*H57)*(G57*1000)^4/(384*O57*I57*J57^3/12),0))</f>
        <v/>
      </c>
      <c r="AB57" s="18">
        <f>IF(A57="","",IFERROR(AA57*(1+M57),0))</f>
        <v/>
      </c>
      <c r="AC57" s="18">
        <f>IF(A57="","",IFERROR(G57*1000/300,0))</f>
        <v/>
      </c>
      <c r="AD57" s="19">
        <f>IF(A57="","",IFERROR(MAX(AA57/(G57*1000/300),AB57/(G57*1000/250))*100,0))</f>
        <v/>
      </c>
      <c r="AE57" s="20">
        <f>IF(A57="","",IF(AND(X57&lt;=100,Z57&lt;=100,AD57&lt;=100),"Conforme","À vérifier"))</f>
        <v/>
      </c>
      <c r="AF57" s="36">
        <f>IF(A57="","",IFERROR(N57*1,0))</f>
        <v/>
      </c>
    </row>
    <row r="58">
      <c r="A58" s="14" t="n"/>
      <c r="B58" s="34" t="n"/>
      <c r="C58" s="5" t="n"/>
      <c r="D58" s="5" t="n"/>
      <c r="E58" s="5" t="n"/>
      <c r="F58" s="5" t="n"/>
      <c r="G58" s="6" t="n"/>
      <c r="H58" s="6" t="n"/>
      <c r="I58" s="10" t="n"/>
      <c r="J58" s="10" t="n"/>
      <c r="K58" s="6" t="n"/>
      <c r="L58" s="6" t="n"/>
      <c r="M58" s="6" t="n"/>
      <c r="N58" s="35" t="n"/>
      <c r="O58" s="22">
        <f>IF(F58="","",IFERROR(VLOOKUP(F58,'Paramètres'!$A$5:$G$7,2,FALSE),0))</f>
        <v/>
      </c>
      <c r="P58" s="22">
        <f>IF(F58="","",IFERROR(VLOOKUP(F58,'Paramètres'!$A$5:$G$7,3,FALSE),0))</f>
        <v/>
      </c>
      <c r="Q58" s="22">
        <f>IF(F58="","",IFERROR(VLOOKUP(F58,'Paramètres'!$A$5:$G$7,4,FALSE),0))</f>
        <v/>
      </c>
      <c r="R58" s="23">
        <f>IF(A58="","",SUM(K58,'Paramètres'!$B$12))</f>
        <v/>
      </c>
      <c r="S58" s="23">
        <f>IF(A58="","",SUM(1.35*R58,1.5*L58))</f>
        <v/>
      </c>
      <c r="T58" s="23">
        <f>IF(A58="","",IFERROR(S58*H58,0))</f>
        <v/>
      </c>
      <c r="U58" s="23">
        <f>IF(A58="","",IFERROR(T58*G58^2/8,0))</f>
        <v/>
      </c>
      <c r="V58" s="23">
        <f>IF(A58="","",IFERROR(T58*G58/2,0))</f>
        <v/>
      </c>
      <c r="W58" s="23">
        <f>IF(A58="","",IFERROR(U58*1000000/(I58*J58^2/6),0))</f>
        <v/>
      </c>
      <c r="X58" s="24">
        <f>IF(A58="","",IFERROR(W58/(P58*IFERROR(VLOOKUP(F58,'Paramètres'!$A$5:$G$7,6,FALSE),0)/IFERROR(VLOOKUP(F58,'Paramètres'!$A$5:$G$7,7,FALSE),1))*100,0))</f>
        <v/>
      </c>
      <c r="Y58" s="23">
        <f>IF(A58="","",IFERROR(1.5*V58*1000/(I58*J58),0))</f>
        <v/>
      </c>
      <c r="Z58" s="24">
        <f>IF(A58="","",IFERROR(Y58/(Q58*IFERROR(VLOOKUP(F58,'Paramètres'!$A$5:$G$7,6,FALSE),0)/IFERROR(VLOOKUP(F58,'Paramètres'!$A$5:$G$7,7,FALSE),1))*100,0))</f>
        <v/>
      </c>
      <c r="AA58" s="23">
        <f>IF(A58="","",IFERROR(5*((R58+L58)*H58)*(G58*1000)^4/(384*O58*I58*J58^3/12),0))</f>
        <v/>
      </c>
      <c r="AB58" s="23">
        <f>IF(A58="","",IFERROR(AA58*(1+M58),0))</f>
        <v/>
      </c>
      <c r="AC58" s="23">
        <f>IF(A58="","",IFERROR(G58*1000/300,0))</f>
        <v/>
      </c>
      <c r="AD58" s="24">
        <f>IF(A58="","",IFERROR(MAX(AA58/(G58*1000/300),AB58/(G58*1000/250))*100,0))</f>
        <v/>
      </c>
      <c r="AE58" s="25">
        <f>IF(A58="","",IF(AND(X58&lt;=100,Z58&lt;=100,AD58&lt;=100),"Conforme","À vérifier"))</f>
        <v/>
      </c>
      <c r="AF58" s="37">
        <f>IF(A58="","",IFERROR(N58*1,0))</f>
        <v/>
      </c>
    </row>
    <row r="59">
      <c r="A59" s="14" t="n"/>
      <c r="B59" s="34" t="n"/>
      <c r="C59" s="5" t="n"/>
      <c r="D59" s="5" t="n"/>
      <c r="E59" s="5" t="n"/>
      <c r="F59" s="5" t="n"/>
      <c r="G59" s="6" t="n"/>
      <c r="H59" s="6" t="n"/>
      <c r="I59" s="10" t="n"/>
      <c r="J59" s="10" t="n"/>
      <c r="K59" s="6" t="n"/>
      <c r="L59" s="6" t="n"/>
      <c r="M59" s="6" t="n"/>
      <c r="N59" s="35" t="n"/>
      <c r="O59" s="17">
        <f>IF(F59="","",IFERROR(VLOOKUP(F59,'Paramètres'!$A$5:$G$7,2,FALSE),0))</f>
        <v/>
      </c>
      <c r="P59" s="17">
        <f>IF(F59="","",IFERROR(VLOOKUP(F59,'Paramètres'!$A$5:$G$7,3,FALSE),0))</f>
        <v/>
      </c>
      <c r="Q59" s="17">
        <f>IF(F59="","",IFERROR(VLOOKUP(F59,'Paramètres'!$A$5:$G$7,4,FALSE),0))</f>
        <v/>
      </c>
      <c r="R59" s="18">
        <f>IF(A59="","",SUM(K59,'Paramètres'!$B$12))</f>
        <v/>
      </c>
      <c r="S59" s="18">
        <f>IF(A59="","",SUM(1.35*R59,1.5*L59))</f>
        <v/>
      </c>
      <c r="T59" s="18">
        <f>IF(A59="","",IFERROR(S59*H59,0))</f>
        <v/>
      </c>
      <c r="U59" s="18">
        <f>IF(A59="","",IFERROR(T59*G59^2/8,0))</f>
        <v/>
      </c>
      <c r="V59" s="18">
        <f>IF(A59="","",IFERROR(T59*G59/2,0))</f>
        <v/>
      </c>
      <c r="W59" s="18">
        <f>IF(A59="","",IFERROR(U59*1000000/(I59*J59^2/6),0))</f>
        <v/>
      </c>
      <c r="X59" s="19">
        <f>IF(A59="","",IFERROR(W59/(P59*IFERROR(VLOOKUP(F59,'Paramètres'!$A$5:$G$7,6,FALSE),0)/IFERROR(VLOOKUP(F59,'Paramètres'!$A$5:$G$7,7,FALSE),1))*100,0))</f>
        <v/>
      </c>
      <c r="Y59" s="18">
        <f>IF(A59="","",IFERROR(1.5*V59*1000/(I59*J59),0))</f>
        <v/>
      </c>
      <c r="Z59" s="19">
        <f>IF(A59="","",IFERROR(Y59/(Q59*IFERROR(VLOOKUP(F59,'Paramètres'!$A$5:$G$7,6,FALSE),0)/IFERROR(VLOOKUP(F59,'Paramètres'!$A$5:$G$7,7,FALSE),1))*100,0))</f>
        <v/>
      </c>
      <c r="AA59" s="18">
        <f>IF(A59="","",IFERROR(5*((R59+L59)*H59)*(G59*1000)^4/(384*O59*I59*J59^3/12),0))</f>
        <v/>
      </c>
      <c r="AB59" s="18">
        <f>IF(A59="","",IFERROR(AA59*(1+M59),0))</f>
        <v/>
      </c>
      <c r="AC59" s="18">
        <f>IF(A59="","",IFERROR(G59*1000/300,0))</f>
        <v/>
      </c>
      <c r="AD59" s="19">
        <f>IF(A59="","",IFERROR(MAX(AA59/(G59*1000/300),AB59/(G59*1000/250))*100,0))</f>
        <v/>
      </c>
      <c r="AE59" s="20">
        <f>IF(A59="","",IF(AND(X59&lt;=100,Z59&lt;=100,AD59&lt;=100),"Conforme","À vérifier"))</f>
        <v/>
      </c>
      <c r="AF59" s="36">
        <f>IF(A59="","",IFERROR(N59*1,0))</f>
        <v/>
      </c>
    </row>
    <row r="60">
      <c r="A60" s="14" t="n"/>
      <c r="B60" s="34" t="n"/>
      <c r="C60" s="5" t="n"/>
      <c r="D60" s="5" t="n"/>
      <c r="E60" s="5" t="n"/>
      <c r="F60" s="5" t="n"/>
      <c r="G60" s="6" t="n"/>
      <c r="H60" s="6" t="n"/>
      <c r="I60" s="10" t="n"/>
      <c r="J60" s="10" t="n"/>
      <c r="K60" s="6" t="n"/>
      <c r="L60" s="6" t="n"/>
      <c r="M60" s="6" t="n"/>
      <c r="N60" s="35" t="n"/>
      <c r="O60" s="22">
        <f>IF(F60="","",IFERROR(VLOOKUP(F60,'Paramètres'!$A$5:$G$7,2,FALSE),0))</f>
        <v/>
      </c>
      <c r="P60" s="22">
        <f>IF(F60="","",IFERROR(VLOOKUP(F60,'Paramètres'!$A$5:$G$7,3,FALSE),0))</f>
        <v/>
      </c>
      <c r="Q60" s="22">
        <f>IF(F60="","",IFERROR(VLOOKUP(F60,'Paramètres'!$A$5:$G$7,4,FALSE),0))</f>
        <v/>
      </c>
      <c r="R60" s="23">
        <f>IF(A60="","",SUM(K60,'Paramètres'!$B$12))</f>
        <v/>
      </c>
      <c r="S60" s="23">
        <f>IF(A60="","",SUM(1.35*R60,1.5*L60))</f>
        <v/>
      </c>
      <c r="T60" s="23">
        <f>IF(A60="","",IFERROR(S60*H60,0))</f>
        <v/>
      </c>
      <c r="U60" s="23">
        <f>IF(A60="","",IFERROR(T60*G60^2/8,0))</f>
        <v/>
      </c>
      <c r="V60" s="23">
        <f>IF(A60="","",IFERROR(T60*G60/2,0))</f>
        <v/>
      </c>
      <c r="W60" s="23">
        <f>IF(A60="","",IFERROR(U60*1000000/(I60*J60^2/6),0))</f>
        <v/>
      </c>
      <c r="X60" s="24">
        <f>IF(A60="","",IFERROR(W60/(P60*IFERROR(VLOOKUP(F60,'Paramètres'!$A$5:$G$7,6,FALSE),0)/IFERROR(VLOOKUP(F60,'Paramètres'!$A$5:$G$7,7,FALSE),1))*100,0))</f>
        <v/>
      </c>
      <c r="Y60" s="23">
        <f>IF(A60="","",IFERROR(1.5*V60*1000/(I60*J60),0))</f>
        <v/>
      </c>
      <c r="Z60" s="24">
        <f>IF(A60="","",IFERROR(Y60/(Q60*IFERROR(VLOOKUP(F60,'Paramètres'!$A$5:$G$7,6,FALSE),0)/IFERROR(VLOOKUP(F60,'Paramètres'!$A$5:$G$7,7,FALSE),1))*100,0))</f>
        <v/>
      </c>
      <c r="AA60" s="23">
        <f>IF(A60="","",IFERROR(5*((R60+L60)*H60)*(G60*1000)^4/(384*O60*I60*J60^3/12),0))</f>
        <v/>
      </c>
      <c r="AB60" s="23">
        <f>IF(A60="","",IFERROR(AA60*(1+M60),0))</f>
        <v/>
      </c>
      <c r="AC60" s="23">
        <f>IF(A60="","",IFERROR(G60*1000/300,0))</f>
        <v/>
      </c>
      <c r="AD60" s="24">
        <f>IF(A60="","",IFERROR(MAX(AA60/(G60*1000/300),AB60/(G60*1000/250))*100,0))</f>
        <v/>
      </c>
      <c r="AE60" s="25">
        <f>IF(A60="","",IF(AND(X60&lt;=100,Z60&lt;=100,AD60&lt;=100),"Conforme","À vérifier"))</f>
        <v/>
      </c>
      <c r="AF60" s="37">
        <f>IF(A60="","",IFERROR(N60*1,0))</f>
        <v/>
      </c>
    </row>
    <row r="61">
      <c r="A61" s="14" t="n"/>
      <c r="B61" s="34" t="n"/>
      <c r="C61" s="5" t="n"/>
      <c r="D61" s="5" t="n"/>
      <c r="E61" s="5" t="n"/>
      <c r="F61" s="5" t="n"/>
      <c r="G61" s="6" t="n"/>
      <c r="H61" s="6" t="n"/>
      <c r="I61" s="10" t="n"/>
      <c r="J61" s="10" t="n"/>
      <c r="K61" s="6" t="n"/>
      <c r="L61" s="6" t="n"/>
      <c r="M61" s="6" t="n"/>
      <c r="N61" s="35" t="n"/>
      <c r="O61" s="17">
        <f>IF(F61="","",IFERROR(VLOOKUP(F61,'Paramètres'!$A$5:$G$7,2,FALSE),0))</f>
        <v/>
      </c>
      <c r="P61" s="17">
        <f>IF(F61="","",IFERROR(VLOOKUP(F61,'Paramètres'!$A$5:$G$7,3,FALSE),0))</f>
        <v/>
      </c>
      <c r="Q61" s="17">
        <f>IF(F61="","",IFERROR(VLOOKUP(F61,'Paramètres'!$A$5:$G$7,4,FALSE),0))</f>
        <v/>
      </c>
      <c r="R61" s="18">
        <f>IF(A61="","",SUM(K61,'Paramètres'!$B$12))</f>
        <v/>
      </c>
      <c r="S61" s="18">
        <f>IF(A61="","",SUM(1.35*R61,1.5*L61))</f>
        <v/>
      </c>
      <c r="T61" s="18">
        <f>IF(A61="","",IFERROR(S61*H61,0))</f>
        <v/>
      </c>
      <c r="U61" s="18">
        <f>IF(A61="","",IFERROR(T61*G61^2/8,0))</f>
        <v/>
      </c>
      <c r="V61" s="18">
        <f>IF(A61="","",IFERROR(T61*G61/2,0))</f>
        <v/>
      </c>
      <c r="W61" s="18">
        <f>IF(A61="","",IFERROR(U61*1000000/(I61*J61^2/6),0))</f>
        <v/>
      </c>
      <c r="X61" s="19">
        <f>IF(A61="","",IFERROR(W61/(P61*IFERROR(VLOOKUP(F61,'Paramètres'!$A$5:$G$7,6,FALSE),0)/IFERROR(VLOOKUP(F61,'Paramètres'!$A$5:$G$7,7,FALSE),1))*100,0))</f>
        <v/>
      </c>
      <c r="Y61" s="18">
        <f>IF(A61="","",IFERROR(1.5*V61*1000/(I61*J61),0))</f>
        <v/>
      </c>
      <c r="Z61" s="19">
        <f>IF(A61="","",IFERROR(Y61/(Q61*IFERROR(VLOOKUP(F61,'Paramètres'!$A$5:$G$7,6,FALSE),0)/IFERROR(VLOOKUP(F61,'Paramètres'!$A$5:$G$7,7,FALSE),1))*100,0))</f>
        <v/>
      </c>
      <c r="AA61" s="18">
        <f>IF(A61="","",IFERROR(5*((R61+L61)*H61)*(G61*1000)^4/(384*O61*I61*J61^3/12),0))</f>
        <v/>
      </c>
      <c r="AB61" s="18">
        <f>IF(A61="","",IFERROR(AA61*(1+M61),0))</f>
        <v/>
      </c>
      <c r="AC61" s="18">
        <f>IF(A61="","",IFERROR(G61*1000/300,0))</f>
        <v/>
      </c>
      <c r="AD61" s="19">
        <f>IF(A61="","",IFERROR(MAX(AA61/(G61*1000/300),AB61/(G61*1000/250))*100,0))</f>
        <v/>
      </c>
      <c r="AE61" s="20">
        <f>IF(A61="","",IF(AND(X61&lt;=100,Z61&lt;=100,AD61&lt;=100),"Conforme","À vérifier"))</f>
        <v/>
      </c>
      <c r="AF61" s="36">
        <f>IF(A61="","",IFERROR(N61*1,0))</f>
        <v/>
      </c>
    </row>
    <row r="62">
      <c r="A62" s="14" t="n"/>
      <c r="B62" s="34" t="n"/>
      <c r="C62" s="5" t="n"/>
      <c r="D62" s="5" t="n"/>
      <c r="E62" s="5" t="n"/>
      <c r="F62" s="5" t="n"/>
      <c r="G62" s="6" t="n"/>
      <c r="H62" s="6" t="n"/>
      <c r="I62" s="10" t="n"/>
      <c r="J62" s="10" t="n"/>
      <c r="K62" s="6" t="n"/>
      <c r="L62" s="6" t="n"/>
      <c r="M62" s="6" t="n"/>
      <c r="N62" s="35" t="n"/>
      <c r="O62" s="22">
        <f>IF(F62="","",IFERROR(VLOOKUP(F62,'Paramètres'!$A$5:$G$7,2,FALSE),0))</f>
        <v/>
      </c>
      <c r="P62" s="22">
        <f>IF(F62="","",IFERROR(VLOOKUP(F62,'Paramètres'!$A$5:$G$7,3,FALSE),0))</f>
        <v/>
      </c>
      <c r="Q62" s="22">
        <f>IF(F62="","",IFERROR(VLOOKUP(F62,'Paramètres'!$A$5:$G$7,4,FALSE),0))</f>
        <v/>
      </c>
      <c r="R62" s="23">
        <f>IF(A62="","",SUM(K62,'Paramètres'!$B$12))</f>
        <v/>
      </c>
      <c r="S62" s="23">
        <f>IF(A62="","",SUM(1.35*R62,1.5*L62))</f>
        <v/>
      </c>
      <c r="T62" s="23">
        <f>IF(A62="","",IFERROR(S62*H62,0))</f>
        <v/>
      </c>
      <c r="U62" s="23">
        <f>IF(A62="","",IFERROR(T62*G62^2/8,0))</f>
        <v/>
      </c>
      <c r="V62" s="23">
        <f>IF(A62="","",IFERROR(T62*G62/2,0))</f>
        <v/>
      </c>
      <c r="W62" s="23">
        <f>IF(A62="","",IFERROR(U62*1000000/(I62*J62^2/6),0))</f>
        <v/>
      </c>
      <c r="X62" s="24">
        <f>IF(A62="","",IFERROR(W62/(P62*IFERROR(VLOOKUP(F62,'Paramètres'!$A$5:$G$7,6,FALSE),0)/IFERROR(VLOOKUP(F62,'Paramètres'!$A$5:$G$7,7,FALSE),1))*100,0))</f>
        <v/>
      </c>
      <c r="Y62" s="23">
        <f>IF(A62="","",IFERROR(1.5*V62*1000/(I62*J62),0))</f>
        <v/>
      </c>
      <c r="Z62" s="24">
        <f>IF(A62="","",IFERROR(Y62/(Q62*IFERROR(VLOOKUP(F62,'Paramètres'!$A$5:$G$7,6,FALSE),0)/IFERROR(VLOOKUP(F62,'Paramètres'!$A$5:$G$7,7,FALSE),1))*100,0))</f>
        <v/>
      </c>
      <c r="AA62" s="23">
        <f>IF(A62="","",IFERROR(5*((R62+L62)*H62)*(G62*1000)^4/(384*O62*I62*J62^3/12),0))</f>
        <v/>
      </c>
      <c r="AB62" s="23">
        <f>IF(A62="","",IFERROR(AA62*(1+M62),0))</f>
        <v/>
      </c>
      <c r="AC62" s="23">
        <f>IF(A62="","",IFERROR(G62*1000/300,0))</f>
        <v/>
      </c>
      <c r="AD62" s="24">
        <f>IF(A62="","",IFERROR(MAX(AA62/(G62*1000/300),AB62/(G62*1000/250))*100,0))</f>
        <v/>
      </c>
      <c r="AE62" s="25">
        <f>IF(A62="","",IF(AND(X62&lt;=100,Z62&lt;=100,AD62&lt;=100),"Conforme","À vérifier"))</f>
        <v/>
      </c>
      <c r="AF62" s="37">
        <f>IF(A62="","",IFERROR(N62*1,0))</f>
        <v/>
      </c>
    </row>
    <row r="63">
      <c r="A63" s="14" t="n"/>
      <c r="B63" s="34" t="n"/>
      <c r="C63" s="5" t="n"/>
      <c r="D63" s="5" t="n"/>
      <c r="E63" s="5" t="n"/>
      <c r="F63" s="5" t="n"/>
      <c r="G63" s="6" t="n"/>
      <c r="H63" s="6" t="n"/>
      <c r="I63" s="10" t="n"/>
      <c r="J63" s="10" t="n"/>
      <c r="K63" s="6" t="n"/>
      <c r="L63" s="6" t="n"/>
      <c r="M63" s="6" t="n"/>
      <c r="N63" s="35" t="n"/>
      <c r="O63" s="17">
        <f>IF(F63="","",IFERROR(VLOOKUP(F63,'Paramètres'!$A$5:$G$7,2,FALSE),0))</f>
        <v/>
      </c>
      <c r="P63" s="17">
        <f>IF(F63="","",IFERROR(VLOOKUP(F63,'Paramètres'!$A$5:$G$7,3,FALSE),0))</f>
        <v/>
      </c>
      <c r="Q63" s="17">
        <f>IF(F63="","",IFERROR(VLOOKUP(F63,'Paramètres'!$A$5:$G$7,4,FALSE),0))</f>
        <v/>
      </c>
      <c r="R63" s="18">
        <f>IF(A63="","",SUM(K63,'Paramètres'!$B$12))</f>
        <v/>
      </c>
      <c r="S63" s="18">
        <f>IF(A63="","",SUM(1.35*R63,1.5*L63))</f>
        <v/>
      </c>
      <c r="T63" s="18">
        <f>IF(A63="","",IFERROR(S63*H63,0))</f>
        <v/>
      </c>
      <c r="U63" s="18">
        <f>IF(A63="","",IFERROR(T63*G63^2/8,0))</f>
        <v/>
      </c>
      <c r="V63" s="18">
        <f>IF(A63="","",IFERROR(T63*G63/2,0))</f>
        <v/>
      </c>
      <c r="W63" s="18">
        <f>IF(A63="","",IFERROR(U63*1000000/(I63*J63^2/6),0))</f>
        <v/>
      </c>
      <c r="X63" s="19">
        <f>IF(A63="","",IFERROR(W63/(P63*IFERROR(VLOOKUP(F63,'Paramètres'!$A$5:$G$7,6,FALSE),0)/IFERROR(VLOOKUP(F63,'Paramètres'!$A$5:$G$7,7,FALSE),1))*100,0))</f>
        <v/>
      </c>
      <c r="Y63" s="18">
        <f>IF(A63="","",IFERROR(1.5*V63*1000/(I63*J63),0))</f>
        <v/>
      </c>
      <c r="Z63" s="19">
        <f>IF(A63="","",IFERROR(Y63/(Q63*IFERROR(VLOOKUP(F63,'Paramètres'!$A$5:$G$7,6,FALSE),0)/IFERROR(VLOOKUP(F63,'Paramètres'!$A$5:$G$7,7,FALSE),1))*100,0))</f>
        <v/>
      </c>
      <c r="AA63" s="18">
        <f>IF(A63="","",IFERROR(5*((R63+L63)*H63)*(G63*1000)^4/(384*O63*I63*J63^3/12),0))</f>
        <v/>
      </c>
      <c r="AB63" s="18">
        <f>IF(A63="","",IFERROR(AA63*(1+M63),0))</f>
        <v/>
      </c>
      <c r="AC63" s="18">
        <f>IF(A63="","",IFERROR(G63*1000/300,0))</f>
        <v/>
      </c>
      <c r="AD63" s="19">
        <f>IF(A63="","",IFERROR(MAX(AA63/(G63*1000/300),AB63/(G63*1000/250))*100,0))</f>
        <v/>
      </c>
      <c r="AE63" s="20">
        <f>IF(A63="","",IF(AND(X63&lt;=100,Z63&lt;=100,AD63&lt;=100),"Conforme","À vérifier"))</f>
        <v/>
      </c>
      <c r="AF63" s="36">
        <f>IF(A63="","",IFERROR(N63*1,0))</f>
        <v/>
      </c>
    </row>
    <row r="64">
      <c r="A64" s="14" t="n"/>
      <c r="B64" s="34" t="n"/>
      <c r="C64" s="5" t="n"/>
      <c r="D64" s="5" t="n"/>
      <c r="E64" s="5" t="n"/>
      <c r="F64" s="5" t="n"/>
      <c r="G64" s="6" t="n"/>
      <c r="H64" s="6" t="n"/>
      <c r="I64" s="10" t="n"/>
      <c r="J64" s="10" t="n"/>
      <c r="K64" s="6" t="n"/>
      <c r="L64" s="6" t="n"/>
      <c r="M64" s="6" t="n"/>
      <c r="N64" s="35" t="n"/>
      <c r="O64" s="22">
        <f>IF(F64="","",IFERROR(VLOOKUP(F64,'Paramètres'!$A$5:$G$7,2,FALSE),0))</f>
        <v/>
      </c>
      <c r="P64" s="22">
        <f>IF(F64="","",IFERROR(VLOOKUP(F64,'Paramètres'!$A$5:$G$7,3,FALSE),0))</f>
        <v/>
      </c>
      <c r="Q64" s="22">
        <f>IF(F64="","",IFERROR(VLOOKUP(F64,'Paramètres'!$A$5:$G$7,4,FALSE),0))</f>
        <v/>
      </c>
      <c r="R64" s="23">
        <f>IF(A64="","",SUM(K64,'Paramètres'!$B$12))</f>
        <v/>
      </c>
      <c r="S64" s="23">
        <f>IF(A64="","",SUM(1.35*R64,1.5*L64))</f>
        <v/>
      </c>
      <c r="T64" s="23">
        <f>IF(A64="","",IFERROR(S64*H64,0))</f>
        <v/>
      </c>
      <c r="U64" s="23">
        <f>IF(A64="","",IFERROR(T64*G64^2/8,0))</f>
        <v/>
      </c>
      <c r="V64" s="23">
        <f>IF(A64="","",IFERROR(T64*G64/2,0))</f>
        <v/>
      </c>
      <c r="W64" s="23">
        <f>IF(A64="","",IFERROR(U64*1000000/(I64*J64^2/6),0))</f>
        <v/>
      </c>
      <c r="X64" s="24">
        <f>IF(A64="","",IFERROR(W64/(P64*IFERROR(VLOOKUP(F64,'Paramètres'!$A$5:$G$7,6,FALSE),0)/IFERROR(VLOOKUP(F64,'Paramètres'!$A$5:$G$7,7,FALSE),1))*100,0))</f>
        <v/>
      </c>
      <c r="Y64" s="23">
        <f>IF(A64="","",IFERROR(1.5*V64*1000/(I64*J64),0))</f>
        <v/>
      </c>
      <c r="Z64" s="24">
        <f>IF(A64="","",IFERROR(Y64/(Q64*IFERROR(VLOOKUP(F64,'Paramètres'!$A$5:$G$7,6,FALSE),0)/IFERROR(VLOOKUP(F64,'Paramètres'!$A$5:$G$7,7,FALSE),1))*100,0))</f>
        <v/>
      </c>
      <c r="AA64" s="23">
        <f>IF(A64="","",IFERROR(5*((R64+L64)*H64)*(G64*1000)^4/(384*O64*I64*J64^3/12),0))</f>
        <v/>
      </c>
      <c r="AB64" s="23">
        <f>IF(A64="","",IFERROR(AA64*(1+M64),0))</f>
        <v/>
      </c>
      <c r="AC64" s="23">
        <f>IF(A64="","",IFERROR(G64*1000/300,0))</f>
        <v/>
      </c>
      <c r="AD64" s="24">
        <f>IF(A64="","",IFERROR(MAX(AA64/(G64*1000/300),AB64/(G64*1000/250))*100,0))</f>
        <v/>
      </c>
      <c r="AE64" s="25">
        <f>IF(A64="","",IF(AND(X64&lt;=100,Z64&lt;=100,AD64&lt;=100),"Conforme","À vérifier"))</f>
        <v/>
      </c>
      <c r="AF64" s="37">
        <f>IF(A64="","",IFERROR(N64*1,0))</f>
        <v/>
      </c>
    </row>
    <row r="65">
      <c r="A65" s="14" t="n"/>
      <c r="B65" s="34" t="n"/>
      <c r="C65" s="5" t="n"/>
      <c r="D65" s="5" t="n"/>
      <c r="E65" s="5" t="n"/>
      <c r="F65" s="5" t="n"/>
      <c r="G65" s="6" t="n"/>
      <c r="H65" s="6" t="n"/>
      <c r="I65" s="10" t="n"/>
      <c r="J65" s="10" t="n"/>
      <c r="K65" s="6" t="n"/>
      <c r="L65" s="6" t="n"/>
      <c r="M65" s="6" t="n"/>
      <c r="N65" s="35" t="n"/>
      <c r="O65" s="17">
        <f>IF(F65="","",IFERROR(VLOOKUP(F65,'Paramètres'!$A$5:$G$7,2,FALSE),0))</f>
        <v/>
      </c>
      <c r="P65" s="17">
        <f>IF(F65="","",IFERROR(VLOOKUP(F65,'Paramètres'!$A$5:$G$7,3,FALSE),0))</f>
        <v/>
      </c>
      <c r="Q65" s="17">
        <f>IF(F65="","",IFERROR(VLOOKUP(F65,'Paramètres'!$A$5:$G$7,4,FALSE),0))</f>
        <v/>
      </c>
      <c r="R65" s="18">
        <f>IF(A65="","",SUM(K65,'Paramètres'!$B$12))</f>
        <v/>
      </c>
      <c r="S65" s="18">
        <f>IF(A65="","",SUM(1.35*R65,1.5*L65))</f>
        <v/>
      </c>
      <c r="T65" s="18">
        <f>IF(A65="","",IFERROR(S65*H65,0))</f>
        <v/>
      </c>
      <c r="U65" s="18">
        <f>IF(A65="","",IFERROR(T65*G65^2/8,0))</f>
        <v/>
      </c>
      <c r="V65" s="18">
        <f>IF(A65="","",IFERROR(T65*G65/2,0))</f>
        <v/>
      </c>
      <c r="W65" s="18">
        <f>IF(A65="","",IFERROR(U65*1000000/(I65*J65^2/6),0))</f>
        <v/>
      </c>
      <c r="X65" s="19">
        <f>IF(A65="","",IFERROR(W65/(P65*IFERROR(VLOOKUP(F65,'Paramètres'!$A$5:$G$7,6,FALSE),0)/IFERROR(VLOOKUP(F65,'Paramètres'!$A$5:$G$7,7,FALSE),1))*100,0))</f>
        <v/>
      </c>
      <c r="Y65" s="18">
        <f>IF(A65="","",IFERROR(1.5*V65*1000/(I65*J65),0))</f>
        <v/>
      </c>
      <c r="Z65" s="19">
        <f>IF(A65="","",IFERROR(Y65/(Q65*IFERROR(VLOOKUP(F65,'Paramètres'!$A$5:$G$7,6,FALSE),0)/IFERROR(VLOOKUP(F65,'Paramètres'!$A$5:$G$7,7,FALSE),1))*100,0))</f>
        <v/>
      </c>
      <c r="AA65" s="18">
        <f>IF(A65="","",IFERROR(5*((R65+L65)*H65)*(G65*1000)^4/(384*O65*I65*J65^3/12),0))</f>
        <v/>
      </c>
      <c r="AB65" s="18">
        <f>IF(A65="","",IFERROR(AA65*(1+M65),0))</f>
        <v/>
      </c>
      <c r="AC65" s="18">
        <f>IF(A65="","",IFERROR(G65*1000/300,0))</f>
        <v/>
      </c>
      <c r="AD65" s="19">
        <f>IF(A65="","",IFERROR(MAX(AA65/(G65*1000/300),AB65/(G65*1000/250))*100,0))</f>
        <v/>
      </c>
      <c r="AE65" s="20">
        <f>IF(A65="","",IF(AND(X65&lt;=100,Z65&lt;=100,AD65&lt;=100),"Conforme","À vérifier"))</f>
        <v/>
      </c>
      <c r="AF65" s="36">
        <f>IF(A65="","",IFERROR(N65*1,0))</f>
        <v/>
      </c>
    </row>
    <row r="66">
      <c r="A66" s="14" t="n"/>
      <c r="B66" s="34" t="n"/>
      <c r="C66" s="5" t="n"/>
      <c r="D66" s="5" t="n"/>
      <c r="E66" s="5" t="n"/>
      <c r="F66" s="5" t="n"/>
      <c r="G66" s="6" t="n"/>
      <c r="H66" s="6" t="n"/>
      <c r="I66" s="10" t="n"/>
      <c r="J66" s="10" t="n"/>
      <c r="K66" s="6" t="n"/>
      <c r="L66" s="6" t="n"/>
      <c r="M66" s="6" t="n"/>
      <c r="N66" s="35" t="n"/>
      <c r="O66" s="22">
        <f>IF(F66="","",IFERROR(VLOOKUP(F66,'Paramètres'!$A$5:$G$7,2,FALSE),0))</f>
        <v/>
      </c>
      <c r="P66" s="22">
        <f>IF(F66="","",IFERROR(VLOOKUP(F66,'Paramètres'!$A$5:$G$7,3,FALSE),0))</f>
        <v/>
      </c>
      <c r="Q66" s="22">
        <f>IF(F66="","",IFERROR(VLOOKUP(F66,'Paramètres'!$A$5:$G$7,4,FALSE),0))</f>
        <v/>
      </c>
      <c r="R66" s="23">
        <f>IF(A66="","",SUM(K66,'Paramètres'!$B$12))</f>
        <v/>
      </c>
      <c r="S66" s="23">
        <f>IF(A66="","",SUM(1.35*R66,1.5*L66))</f>
        <v/>
      </c>
      <c r="T66" s="23">
        <f>IF(A66="","",IFERROR(S66*H66,0))</f>
        <v/>
      </c>
      <c r="U66" s="23">
        <f>IF(A66="","",IFERROR(T66*G66^2/8,0))</f>
        <v/>
      </c>
      <c r="V66" s="23">
        <f>IF(A66="","",IFERROR(T66*G66/2,0))</f>
        <v/>
      </c>
      <c r="W66" s="23">
        <f>IF(A66="","",IFERROR(U66*1000000/(I66*J66^2/6),0))</f>
        <v/>
      </c>
      <c r="X66" s="24">
        <f>IF(A66="","",IFERROR(W66/(P66*IFERROR(VLOOKUP(F66,'Paramètres'!$A$5:$G$7,6,FALSE),0)/IFERROR(VLOOKUP(F66,'Paramètres'!$A$5:$G$7,7,FALSE),1))*100,0))</f>
        <v/>
      </c>
      <c r="Y66" s="23">
        <f>IF(A66="","",IFERROR(1.5*V66*1000/(I66*J66),0))</f>
        <v/>
      </c>
      <c r="Z66" s="24">
        <f>IF(A66="","",IFERROR(Y66/(Q66*IFERROR(VLOOKUP(F66,'Paramètres'!$A$5:$G$7,6,FALSE),0)/IFERROR(VLOOKUP(F66,'Paramètres'!$A$5:$G$7,7,FALSE),1))*100,0))</f>
        <v/>
      </c>
      <c r="AA66" s="23">
        <f>IF(A66="","",IFERROR(5*((R66+L66)*H66)*(G66*1000)^4/(384*O66*I66*J66^3/12),0))</f>
        <v/>
      </c>
      <c r="AB66" s="23">
        <f>IF(A66="","",IFERROR(AA66*(1+M66),0))</f>
        <v/>
      </c>
      <c r="AC66" s="23">
        <f>IF(A66="","",IFERROR(G66*1000/300,0))</f>
        <v/>
      </c>
      <c r="AD66" s="24">
        <f>IF(A66="","",IFERROR(MAX(AA66/(G66*1000/300),AB66/(G66*1000/250))*100,0))</f>
        <v/>
      </c>
      <c r="AE66" s="25">
        <f>IF(A66="","",IF(AND(X66&lt;=100,Z66&lt;=100,AD66&lt;=100),"Conforme","À vérifier"))</f>
        <v/>
      </c>
      <c r="AF66" s="37">
        <f>IF(A66="","",IFERROR(N66*1,0))</f>
        <v/>
      </c>
    </row>
    <row r="67">
      <c r="A67" s="14" t="n"/>
      <c r="B67" s="34" t="n"/>
      <c r="C67" s="5" t="n"/>
      <c r="D67" s="5" t="n"/>
      <c r="E67" s="5" t="n"/>
      <c r="F67" s="5" t="n"/>
      <c r="G67" s="6" t="n"/>
      <c r="H67" s="6" t="n"/>
      <c r="I67" s="10" t="n"/>
      <c r="J67" s="10" t="n"/>
      <c r="K67" s="6" t="n"/>
      <c r="L67" s="6" t="n"/>
      <c r="M67" s="6" t="n"/>
      <c r="N67" s="35" t="n"/>
      <c r="O67" s="17">
        <f>IF(F67="","",IFERROR(VLOOKUP(F67,'Paramètres'!$A$5:$G$7,2,FALSE),0))</f>
        <v/>
      </c>
      <c r="P67" s="17">
        <f>IF(F67="","",IFERROR(VLOOKUP(F67,'Paramètres'!$A$5:$G$7,3,FALSE),0))</f>
        <v/>
      </c>
      <c r="Q67" s="17">
        <f>IF(F67="","",IFERROR(VLOOKUP(F67,'Paramètres'!$A$5:$G$7,4,FALSE),0))</f>
        <v/>
      </c>
      <c r="R67" s="18">
        <f>IF(A67="","",SUM(K67,'Paramètres'!$B$12))</f>
        <v/>
      </c>
      <c r="S67" s="18">
        <f>IF(A67="","",SUM(1.35*R67,1.5*L67))</f>
        <v/>
      </c>
      <c r="T67" s="18">
        <f>IF(A67="","",IFERROR(S67*H67,0))</f>
        <v/>
      </c>
      <c r="U67" s="18">
        <f>IF(A67="","",IFERROR(T67*G67^2/8,0))</f>
        <v/>
      </c>
      <c r="V67" s="18">
        <f>IF(A67="","",IFERROR(T67*G67/2,0))</f>
        <v/>
      </c>
      <c r="W67" s="18">
        <f>IF(A67="","",IFERROR(U67*1000000/(I67*J67^2/6),0))</f>
        <v/>
      </c>
      <c r="X67" s="19">
        <f>IF(A67="","",IFERROR(W67/(P67*IFERROR(VLOOKUP(F67,'Paramètres'!$A$5:$G$7,6,FALSE),0)/IFERROR(VLOOKUP(F67,'Paramètres'!$A$5:$G$7,7,FALSE),1))*100,0))</f>
        <v/>
      </c>
      <c r="Y67" s="18">
        <f>IF(A67="","",IFERROR(1.5*V67*1000/(I67*J67),0))</f>
        <v/>
      </c>
      <c r="Z67" s="19">
        <f>IF(A67="","",IFERROR(Y67/(Q67*IFERROR(VLOOKUP(F67,'Paramètres'!$A$5:$G$7,6,FALSE),0)/IFERROR(VLOOKUP(F67,'Paramètres'!$A$5:$G$7,7,FALSE),1))*100,0))</f>
        <v/>
      </c>
      <c r="AA67" s="18">
        <f>IF(A67="","",IFERROR(5*((R67+L67)*H67)*(G67*1000)^4/(384*O67*I67*J67^3/12),0))</f>
        <v/>
      </c>
      <c r="AB67" s="18">
        <f>IF(A67="","",IFERROR(AA67*(1+M67),0))</f>
        <v/>
      </c>
      <c r="AC67" s="18">
        <f>IF(A67="","",IFERROR(G67*1000/300,0))</f>
        <v/>
      </c>
      <c r="AD67" s="19">
        <f>IF(A67="","",IFERROR(MAX(AA67/(G67*1000/300),AB67/(G67*1000/250))*100,0))</f>
        <v/>
      </c>
      <c r="AE67" s="20">
        <f>IF(A67="","",IF(AND(X67&lt;=100,Z67&lt;=100,AD67&lt;=100),"Conforme","À vérifier"))</f>
        <v/>
      </c>
      <c r="AF67" s="36">
        <f>IF(A67="","",IFERROR(N67*1,0))</f>
        <v/>
      </c>
    </row>
    <row r="68">
      <c r="A68" s="14" t="n"/>
      <c r="B68" s="34" t="n"/>
      <c r="C68" s="5" t="n"/>
      <c r="D68" s="5" t="n"/>
      <c r="E68" s="5" t="n"/>
      <c r="F68" s="5" t="n"/>
      <c r="G68" s="6" t="n"/>
      <c r="H68" s="6" t="n"/>
      <c r="I68" s="10" t="n"/>
      <c r="J68" s="10" t="n"/>
      <c r="K68" s="6" t="n"/>
      <c r="L68" s="6" t="n"/>
      <c r="M68" s="6" t="n"/>
      <c r="N68" s="35" t="n"/>
      <c r="O68" s="22">
        <f>IF(F68="","",IFERROR(VLOOKUP(F68,'Paramètres'!$A$5:$G$7,2,FALSE),0))</f>
        <v/>
      </c>
      <c r="P68" s="22">
        <f>IF(F68="","",IFERROR(VLOOKUP(F68,'Paramètres'!$A$5:$G$7,3,FALSE),0))</f>
        <v/>
      </c>
      <c r="Q68" s="22">
        <f>IF(F68="","",IFERROR(VLOOKUP(F68,'Paramètres'!$A$5:$G$7,4,FALSE),0))</f>
        <v/>
      </c>
      <c r="R68" s="23">
        <f>IF(A68="","",SUM(K68,'Paramètres'!$B$12))</f>
        <v/>
      </c>
      <c r="S68" s="23">
        <f>IF(A68="","",SUM(1.35*R68,1.5*L68))</f>
        <v/>
      </c>
      <c r="T68" s="23">
        <f>IF(A68="","",IFERROR(S68*H68,0))</f>
        <v/>
      </c>
      <c r="U68" s="23">
        <f>IF(A68="","",IFERROR(T68*G68^2/8,0))</f>
        <v/>
      </c>
      <c r="V68" s="23">
        <f>IF(A68="","",IFERROR(T68*G68/2,0))</f>
        <v/>
      </c>
      <c r="W68" s="23">
        <f>IF(A68="","",IFERROR(U68*1000000/(I68*J68^2/6),0))</f>
        <v/>
      </c>
      <c r="X68" s="24">
        <f>IF(A68="","",IFERROR(W68/(P68*IFERROR(VLOOKUP(F68,'Paramètres'!$A$5:$G$7,6,FALSE),0)/IFERROR(VLOOKUP(F68,'Paramètres'!$A$5:$G$7,7,FALSE),1))*100,0))</f>
        <v/>
      </c>
      <c r="Y68" s="23">
        <f>IF(A68="","",IFERROR(1.5*V68*1000/(I68*J68),0))</f>
        <v/>
      </c>
      <c r="Z68" s="24">
        <f>IF(A68="","",IFERROR(Y68/(Q68*IFERROR(VLOOKUP(F68,'Paramètres'!$A$5:$G$7,6,FALSE),0)/IFERROR(VLOOKUP(F68,'Paramètres'!$A$5:$G$7,7,FALSE),1))*100,0))</f>
        <v/>
      </c>
      <c r="AA68" s="23">
        <f>IF(A68="","",IFERROR(5*((R68+L68)*H68)*(G68*1000)^4/(384*O68*I68*J68^3/12),0))</f>
        <v/>
      </c>
      <c r="AB68" s="23">
        <f>IF(A68="","",IFERROR(AA68*(1+M68),0))</f>
        <v/>
      </c>
      <c r="AC68" s="23">
        <f>IF(A68="","",IFERROR(G68*1000/300,0))</f>
        <v/>
      </c>
      <c r="AD68" s="24">
        <f>IF(A68="","",IFERROR(MAX(AA68/(G68*1000/300),AB68/(G68*1000/250))*100,0))</f>
        <v/>
      </c>
      <c r="AE68" s="25">
        <f>IF(A68="","",IF(AND(X68&lt;=100,Z68&lt;=100,AD68&lt;=100),"Conforme","À vérifier"))</f>
        <v/>
      </c>
      <c r="AF68" s="37">
        <f>IF(A68="","",IFERROR(N68*1,0))</f>
        <v/>
      </c>
    </row>
    <row r="69">
      <c r="A69" s="14" t="n"/>
      <c r="B69" s="34" t="n"/>
      <c r="C69" s="5" t="n"/>
      <c r="D69" s="5" t="n"/>
      <c r="E69" s="5" t="n"/>
      <c r="F69" s="5" t="n"/>
      <c r="G69" s="6" t="n"/>
      <c r="H69" s="6" t="n"/>
      <c r="I69" s="10" t="n"/>
      <c r="J69" s="10" t="n"/>
      <c r="K69" s="6" t="n"/>
      <c r="L69" s="6" t="n"/>
      <c r="M69" s="6" t="n"/>
      <c r="N69" s="35" t="n"/>
      <c r="O69" s="17">
        <f>IF(F69="","",IFERROR(VLOOKUP(F69,'Paramètres'!$A$5:$G$7,2,FALSE),0))</f>
        <v/>
      </c>
      <c r="P69" s="17">
        <f>IF(F69="","",IFERROR(VLOOKUP(F69,'Paramètres'!$A$5:$G$7,3,FALSE),0))</f>
        <v/>
      </c>
      <c r="Q69" s="17">
        <f>IF(F69="","",IFERROR(VLOOKUP(F69,'Paramètres'!$A$5:$G$7,4,FALSE),0))</f>
        <v/>
      </c>
      <c r="R69" s="18">
        <f>IF(A69="","",SUM(K69,'Paramètres'!$B$12))</f>
        <v/>
      </c>
      <c r="S69" s="18">
        <f>IF(A69="","",SUM(1.35*R69,1.5*L69))</f>
        <v/>
      </c>
      <c r="T69" s="18">
        <f>IF(A69="","",IFERROR(S69*H69,0))</f>
        <v/>
      </c>
      <c r="U69" s="18">
        <f>IF(A69="","",IFERROR(T69*G69^2/8,0))</f>
        <v/>
      </c>
      <c r="V69" s="18">
        <f>IF(A69="","",IFERROR(T69*G69/2,0))</f>
        <v/>
      </c>
      <c r="W69" s="18">
        <f>IF(A69="","",IFERROR(U69*1000000/(I69*J69^2/6),0))</f>
        <v/>
      </c>
      <c r="X69" s="19">
        <f>IF(A69="","",IFERROR(W69/(P69*IFERROR(VLOOKUP(F69,'Paramètres'!$A$5:$G$7,6,FALSE),0)/IFERROR(VLOOKUP(F69,'Paramètres'!$A$5:$G$7,7,FALSE),1))*100,0))</f>
        <v/>
      </c>
      <c r="Y69" s="18">
        <f>IF(A69="","",IFERROR(1.5*V69*1000/(I69*J69),0))</f>
        <v/>
      </c>
      <c r="Z69" s="19">
        <f>IF(A69="","",IFERROR(Y69/(Q69*IFERROR(VLOOKUP(F69,'Paramètres'!$A$5:$G$7,6,FALSE),0)/IFERROR(VLOOKUP(F69,'Paramètres'!$A$5:$G$7,7,FALSE),1))*100,0))</f>
        <v/>
      </c>
      <c r="AA69" s="18">
        <f>IF(A69="","",IFERROR(5*((R69+L69)*H69)*(G69*1000)^4/(384*O69*I69*J69^3/12),0))</f>
        <v/>
      </c>
      <c r="AB69" s="18">
        <f>IF(A69="","",IFERROR(AA69*(1+M69),0))</f>
        <v/>
      </c>
      <c r="AC69" s="18">
        <f>IF(A69="","",IFERROR(G69*1000/300,0))</f>
        <v/>
      </c>
      <c r="AD69" s="19">
        <f>IF(A69="","",IFERROR(MAX(AA69/(G69*1000/300),AB69/(G69*1000/250))*100,0))</f>
        <v/>
      </c>
      <c r="AE69" s="20">
        <f>IF(A69="","",IF(AND(X69&lt;=100,Z69&lt;=100,AD69&lt;=100),"Conforme","À vérifier"))</f>
        <v/>
      </c>
      <c r="AF69" s="36">
        <f>IF(A69="","",IFERROR(N69*1,0))</f>
        <v/>
      </c>
    </row>
    <row r="70">
      <c r="A70" s="14" t="n"/>
      <c r="B70" s="34" t="n"/>
      <c r="C70" s="5" t="n"/>
      <c r="D70" s="5" t="n"/>
      <c r="E70" s="5" t="n"/>
      <c r="F70" s="5" t="n"/>
      <c r="G70" s="6" t="n"/>
      <c r="H70" s="6" t="n"/>
      <c r="I70" s="10" t="n"/>
      <c r="J70" s="10" t="n"/>
      <c r="K70" s="6" t="n"/>
      <c r="L70" s="6" t="n"/>
      <c r="M70" s="6" t="n"/>
      <c r="N70" s="35" t="n"/>
      <c r="O70" s="22">
        <f>IF(F70="","",IFERROR(VLOOKUP(F70,'Paramètres'!$A$5:$G$7,2,FALSE),0))</f>
        <v/>
      </c>
      <c r="P70" s="22">
        <f>IF(F70="","",IFERROR(VLOOKUP(F70,'Paramètres'!$A$5:$G$7,3,FALSE),0))</f>
        <v/>
      </c>
      <c r="Q70" s="22">
        <f>IF(F70="","",IFERROR(VLOOKUP(F70,'Paramètres'!$A$5:$G$7,4,FALSE),0))</f>
        <v/>
      </c>
      <c r="R70" s="23">
        <f>IF(A70="","",SUM(K70,'Paramètres'!$B$12))</f>
        <v/>
      </c>
      <c r="S70" s="23">
        <f>IF(A70="","",SUM(1.35*R70,1.5*L70))</f>
        <v/>
      </c>
      <c r="T70" s="23">
        <f>IF(A70="","",IFERROR(S70*H70,0))</f>
        <v/>
      </c>
      <c r="U70" s="23">
        <f>IF(A70="","",IFERROR(T70*G70^2/8,0))</f>
        <v/>
      </c>
      <c r="V70" s="23">
        <f>IF(A70="","",IFERROR(T70*G70/2,0))</f>
        <v/>
      </c>
      <c r="W70" s="23">
        <f>IF(A70="","",IFERROR(U70*1000000/(I70*J70^2/6),0))</f>
        <v/>
      </c>
      <c r="X70" s="24">
        <f>IF(A70="","",IFERROR(W70/(P70*IFERROR(VLOOKUP(F70,'Paramètres'!$A$5:$G$7,6,FALSE),0)/IFERROR(VLOOKUP(F70,'Paramètres'!$A$5:$G$7,7,FALSE),1))*100,0))</f>
        <v/>
      </c>
      <c r="Y70" s="23">
        <f>IF(A70="","",IFERROR(1.5*V70*1000/(I70*J70),0))</f>
        <v/>
      </c>
      <c r="Z70" s="24">
        <f>IF(A70="","",IFERROR(Y70/(Q70*IFERROR(VLOOKUP(F70,'Paramètres'!$A$5:$G$7,6,FALSE),0)/IFERROR(VLOOKUP(F70,'Paramètres'!$A$5:$G$7,7,FALSE),1))*100,0))</f>
        <v/>
      </c>
      <c r="AA70" s="23">
        <f>IF(A70="","",IFERROR(5*((R70+L70)*H70)*(G70*1000)^4/(384*O70*I70*J70^3/12),0))</f>
        <v/>
      </c>
      <c r="AB70" s="23">
        <f>IF(A70="","",IFERROR(AA70*(1+M70),0))</f>
        <v/>
      </c>
      <c r="AC70" s="23">
        <f>IF(A70="","",IFERROR(G70*1000/300,0))</f>
        <v/>
      </c>
      <c r="AD70" s="24">
        <f>IF(A70="","",IFERROR(MAX(AA70/(G70*1000/300),AB70/(G70*1000/250))*100,0))</f>
        <v/>
      </c>
      <c r="AE70" s="25">
        <f>IF(A70="","",IF(AND(X70&lt;=100,Z70&lt;=100,AD70&lt;=100),"Conforme","À vérifier"))</f>
        <v/>
      </c>
      <c r="AF70" s="37">
        <f>IF(A70="","",IFERROR(N70*1,0))</f>
        <v/>
      </c>
    </row>
    <row r="71">
      <c r="A71" s="14" t="n"/>
      <c r="B71" s="34" t="n"/>
      <c r="C71" s="5" t="n"/>
      <c r="D71" s="5" t="n"/>
      <c r="E71" s="5" t="n"/>
      <c r="F71" s="5" t="n"/>
      <c r="G71" s="6" t="n"/>
      <c r="H71" s="6" t="n"/>
      <c r="I71" s="10" t="n"/>
      <c r="J71" s="10" t="n"/>
      <c r="K71" s="6" t="n"/>
      <c r="L71" s="6" t="n"/>
      <c r="M71" s="6" t="n"/>
      <c r="N71" s="35" t="n"/>
      <c r="O71" s="17">
        <f>IF(F71="","",IFERROR(VLOOKUP(F71,'Paramètres'!$A$5:$G$7,2,FALSE),0))</f>
        <v/>
      </c>
      <c r="P71" s="17">
        <f>IF(F71="","",IFERROR(VLOOKUP(F71,'Paramètres'!$A$5:$G$7,3,FALSE),0))</f>
        <v/>
      </c>
      <c r="Q71" s="17">
        <f>IF(F71="","",IFERROR(VLOOKUP(F71,'Paramètres'!$A$5:$G$7,4,FALSE),0))</f>
        <v/>
      </c>
      <c r="R71" s="18">
        <f>IF(A71="","",SUM(K71,'Paramètres'!$B$12))</f>
        <v/>
      </c>
      <c r="S71" s="18">
        <f>IF(A71="","",SUM(1.35*R71,1.5*L71))</f>
        <v/>
      </c>
      <c r="T71" s="18">
        <f>IF(A71="","",IFERROR(S71*H71,0))</f>
        <v/>
      </c>
      <c r="U71" s="18">
        <f>IF(A71="","",IFERROR(T71*G71^2/8,0))</f>
        <v/>
      </c>
      <c r="V71" s="18">
        <f>IF(A71="","",IFERROR(T71*G71/2,0))</f>
        <v/>
      </c>
      <c r="W71" s="18">
        <f>IF(A71="","",IFERROR(U71*1000000/(I71*J71^2/6),0))</f>
        <v/>
      </c>
      <c r="X71" s="19">
        <f>IF(A71="","",IFERROR(W71/(P71*IFERROR(VLOOKUP(F71,'Paramètres'!$A$5:$G$7,6,FALSE),0)/IFERROR(VLOOKUP(F71,'Paramètres'!$A$5:$G$7,7,FALSE),1))*100,0))</f>
        <v/>
      </c>
      <c r="Y71" s="18">
        <f>IF(A71="","",IFERROR(1.5*V71*1000/(I71*J71),0))</f>
        <v/>
      </c>
      <c r="Z71" s="19">
        <f>IF(A71="","",IFERROR(Y71/(Q71*IFERROR(VLOOKUP(F71,'Paramètres'!$A$5:$G$7,6,FALSE),0)/IFERROR(VLOOKUP(F71,'Paramètres'!$A$5:$G$7,7,FALSE),1))*100,0))</f>
        <v/>
      </c>
      <c r="AA71" s="18">
        <f>IF(A71="","",IFERROR(5*((R71+L71)*H71)*(G71*1000)^4/(384*O71*I71*J71^3/12),0))</f>
        <v/>
      </c>
      <c r="AB71" s="18">
        <f>IF(A71="","",IFERROR(AA71*(1+M71),0))</f>
        <v/>
      </c>
      <c r="AC71" s="18">
        <f>IF(A71="","",IFERROR(G71*1000/300,0))</f>
        <v/>
      </c>
      <c r="AD71" s="19">
        <f>IF(A71="","",IFERROR(MAX(AA71/(G71*1000/300),AB71/(G71*1000/250))*100,0))</f>
        <v/>
      </c>
      <c r="AE71" s="20">
        <f>IF(A71="","",IF(AND(X71&lt;=100,Z71&lt;=100,AD71&lt;=100),"Conforme","À vérifier"))</f>
        <v/>
      </c>
      <c r="AF71" s="36">
        <f>IF(A71="","",IFERROR(N71*1,0))</f>
        <v/>
      </c>
    </row>
    <row r="72">
      <c r="A72" s="14" t="n"/>
      <c r="B72" s="34" t="n"/>
      <c r="C72" s="5" t="n"/>
      <c r="D72" s="5" t="n"/>
      <c r="E72" s="5" t="n"/>
      <c r="F72" s="5" t="n"/>
      <c r="G72" s="6" t="n"/>
      <c r="H72" s="6" t="n"/>
      <c r="I72" s="10" t="n"/>
      <c r="J72" s="10" t="n"/>
      <c r="K72" s="6" t="n"/>
      <c r="L72" s="6" t="n"/>
      <c r="M72" s="6" t="n"/>
      <c r="N72" s="35" t="n"/>
      <c r="O72" s="22">
        <f>IF(F72="","",IFERROR(VLOOKUP(F72,'Paramètres'!$A$5:$G$7,2,FALSE),0))</f>
        <v/>
      </c>
      <c r="P72" s="22">
        <f>IF(F72="","",IFERROR(VLOOKUP(F72,'Paramètres'!$A$5:$G$7,3,FALSE),0))</f>
        <v/>
      </c>
      <c r="Q72" s="22">
        <f>IF(F72="","",IFERROR(VLOOKUP(F72,'Paramètres'!$A$5:$G$7,4,FALSE),0))</f>
        <v/>
      </c>
      <c r="R72" s="23">
        <f>IF(A72="","",SUM(K72,'Paramètres'!$B$12))</f>
        <v/>
      </c>
      <c r="S72" s="23">
        <f>IF(A72="","",SUM(1.35*R72,1.5*L72))</f>
        <v/>
      </c>
      <c r="T72" s="23">
        <f>IF(A72="","",IFERROR(S72*H72,0))</f>
        <v/>
      </c>
      <c r="U72" s="23">
        <f>IF(A72="","",IFERROR(T72*G72^2/8,0))</f>
        <v/>
      </c>
      <c r="V72" s="23">
        <f>IF(A72="","",IFERROR(T72*G72/2,0))</f>
        <v/>
      </c>
      <c r="W72" s="23">
        <f>IF(A72="","",IFERROR(U72*1000000/(I72*J72^2/6),0))</f>
        <v/>
      </c>
      <c r="X72" s="24">
        <f>IF(A72="","",IFERROR(W72/(P72*IFERROR(VLOOKUP(F72,'Paramètres'!$A$5:$G$7,6,FALSE),0)/IFERROR(VLOOKUP(F72,'Paramètres'!$A$5:$G$7,7,FALSE),1))*100,0))</f>
        <v/>
      </c>
      <c r="Y72" s="23">
        <f>IF(A72="","",IFERROR(1.5*V72*1000/(I72*J72),0))</f>
        <v/>
      </c>
      <c r="Z72" s="24">
        <f>IF(A72="","",IFERROR(Y72/(Q72*IFERROR(VLOOKUP(F72,'Paramètres'!$A$5:$G$7,6,FALSE),0)/IFERROR(VLOOKUP(F72,'Paramètres'!$A$5:$G$7,7,FALSE),1))*100,0))</f>
        <v/>
      </c>
      <c r="AA72" s="23">
        <f>IF(A72="","",IFERROR(5*((R72+L72)*H72)*(G72*1000)^4/(384*O72*I72*J72^3/12),0))</f>
        <v/>
      </c>
      <c r="AB72" s="23">
        <f>IF(A72="","",IFERROR(AA72*(1+M72),0))</f>
        <v/>
      </c>
      <c r="AC72" s="23">
        <f>IF(A72="","",IFERROR(G72*1000/300,0))</f>
        <v/>
      </c>
      <c r="AD72" s="24">
        <f>IF(A72="","",IFERROR(MAX(AA72/(G72*1000/300),AB72/(G72*1000/250))*100,0))</f>
        <v/>
      </c>
      <c r="AE72" s="25">
        <f>IF(A72="","",IF(AND(X72&lt;=100,Z72&lt;=100,AD72&lt;=100),"Conforme","À vérifier"))</f>
        <v/>
      </c>
      <c r="AF72" s="37">
        <f>IF(A72="","",IFERROR(N72*1,0))</f>
        <v/>
      </c>
    </row>
    <row r="73">
      <c r="A73" s="14" t="n"/>
      <c r="B73" s="34" t="n"/>
      <c r="C73" s="5" t="n"/>
      <c r="D73" s="5" t="n"/>
      <c r="E73" s="5" t="n"/>
      <c r="F73" s="5" t="n"/>
      <c r="G73" s="6" t="n"/>
      <c r="H73" s="6" t="n"/>
      <c r="I73" s="10" t="n"/>
      <c r="J73" s="10" t="n"/>
      <c r="K73" s="6" t="n"/>
      <c r="L73" s="6" t="n"/>
      <c r="M73" s="6" t="n"/>
      <c r="N73" s="35" t="n"/>
      <c r="O73" s="17">
        <f>IF(F73="","",IFERROR(VLOOKUP(F73,'Paramètres'!$A$5:$G$7,2,FALSE),0))</f>
        <v/>
      </c>
      <c r="P73" s="17">
        <f>IF(F73="","",IFERROR(VLOOKUP(F73,'Paramètres'!$A$5:$G$7,3,FALSE),0))</f>
        <v/>
      </c>
      <c r="Q73" s="17">
        <f>IF(F73="","",IFERROR(VLOOKUP(F73,'Paramètres'!$A$5:$G$7,4,FALSE),0))</f>
        <v/>
      </c>
      <c r="R73" s="18">
        <f>IF(A73="","",SUM(K73,'Paramètres'!$B$12))</f>
        <v/>
      </c>
      <c r="S73" s="18">
        <f>IF(A73="","",SUM(1.35*R73,1.5*L73))</f>
        <v/>
      </c>
      <c r="T73" s="18">
        <f>IF(A73="","",IFERROR(S73*H73,0))</f>
        <v/>
      </c>
      <c r="U73" s="18">
        <f>IF(A73="","",IFERROR(T73*G73^2/8,0))</f>
        <v/>
      </c>
      <c r="V73" s="18">
        <f>IF(A73="","",IFERROR(T73*G73/2,0))</f>
        <v/>
      </c>
      <c r="W73" s="18">
        <f>IF(A73="","",IFERROR(U73*1000000/(I73*J73^2/6),0))</f>
        <v/>
      </c>
      <c r="X73" s="19">
        <f>IF(A73="","",IFERROR(W73/(P73*IFERROR(VLOOKUP(F73,'Paramètres'!$A$5:$G$7,6,FALSE),0)/IFERROR(VLOOKUP(F73,'Paramètres'!$A$5:$G$7,7,FALSE),1))*100,0))</f>
        <v/>
      </c>
      <c r="Y73" s="18">
        <f>IF(A73="","",IFERROR(1.5*V73*1000/(I73*J73),0))</f>
        <v/>
      </c>
      <c r="Z73" s="19">
        <f>IF(A73="","",IFERROR(Y73/(Q73*IFERROR(VLOOKUP(F73,'Paramètres'!$A$5:$G$7,6,FALSE),0)/IFERROR(VLOOKUP(F73,'Paramètres'!$A$5:$G$7,7,FALSE),1))*100,0))</f>
        <v/>
      </c>
      <c r="AA73" s="18">
        <f>IF(A73="","",IFERROR(5*((R73+L73)*H73)*(G73*1000)^4/(384*O73*I73*J73^3/12),0))</f>
        <v/>
      </c>
      <c r="AB73" s="18">
        <f>IF(A73="","",IFERROR(AA73*(1+M73),0))</f>
        <v/>
      </c>
      <c r="AC73" s="18">
        <f>IF(A73="","",IFERROR(G73*1000/300,0))</f>
        <v/>
      </c>
      <c r="AD73" s="19">
        <f>IF(A73="","",IFERROR(MAX(AA73/(G73*1000/300),AB73/(G73*1000/250))*100,0))</f>
        <v/>
      </c>
      <c r="AE73" s="20">
        <f>IF(A73="","",IF(AND(X73&lt;=100,Z73&lt;=100,AD73&lt;=100),"Conforme","À vérifier"))</f>
        <v/>
      </c>
      <c r="AF73" s="36">
        <f>IF(A73="","",IFERROR(N73*1,0))</f>
        <v/>
      </c>
    </row>
    <row r="74">
      <c r="A74" s="14" t="n"/>
      <c r="B74" s="34" t="n"/>
      <c r="C74" s="5" t="n"/>
      <c r="D74" s="5" t="n"/>
      <c r="E74" s="5" t="n"/>
      <c r="F74" s="5" t="n"/>
      <c r="G74" s="6" t="n"/>
      <c r="H74" s="6" t="n"/>
      <c r="I74" s="10" t="n"/>
      <c r="J74" s="10" t="n"/>
      <c r="K74" s="6" t="n"/>
      <c r="L74" s="6" t="n"/>
      <c r="M74" s="6" t="n"/>
      <c r="N74" s="35" t="n"/>
      <c r="O74" s="22">
        <f>IF(F74="","",IFERROR(VLOOKUP(F74,'Paramètres'!$A$5:$G$7,2,FALSE),0))</f>
        <v/>
      </c>
      <c r="P74" s="22">
        <f>IF(F74="","",IFERROR(VLOOKUP(F74,'Paramètres'!$A$5:$G$7,3,FALSE),0))</f>
        <v/>
      </c>
      <c r="Q74" s="22">
        <f>IF(F74="","",IFERROR(VLOOKUP(F74,'Paramètres'!$A$5:$G$7,4,FALSE),0))</f>
        <v/>
      </c>
      <c r="R74" s="23">
        <f>IF(A74="","",SUM(K74,'Paramètres'!$B$12))</f>
        <v/>
      </c>
      <c r="S74" s="23">
        <f>IF(A74="","",SUM(1.35*R74,1.5*L74))</f>
        <v/>
      </c>
      <c r="T74" s="23">
        <f>IF(A74="","",IFERROR(S74*H74,0))</f>
        <v/>
      </c>
      <c r="U74" s="23">
        <f>IF(A74="","",IFERROR(T74*G74^2/8,0))</f>
        <v/>
      </c>
      <c r="V74" s="23">
        <f>IF(A74="","",IFERROR(T74*G74/2,0))</f>
        <v/>
      </c>
      <c r="W74" s="23">
        <f>IF(A74="","",IFERROR(U74*1000000/(I74*J74^2/6),0))</f>
        <v/>
      </c>
      <c r="X74" s="24">
        <f>IF(A74="","",IFERROR(W74/(P74*IFERROR(VLOOKUP(F74,'Paramètres'!$A$5:$G$7,6,FALSE),0)/IFERROR(VLOOKUP(F74,'Paramètres'!$A$5:$G$7,7,FALSE),1))*100,0))</f>
        <v/>
      </c>
      <c r="Y74" s="23">
        <f>IF(A74="","",IFERROR(1.5*V74*1000/(I74*J74),0))</f>
        <v/>
      </c>
      <c r="Z74" s="24">
        <f>IF(A74="","",IFERROR(Y74/(Q74*IFERROR(VLOOKUP(F74,'Paramètres'!$A$5:$G$7,6,FALSE),0)/IFERROR(VLOOKUP(F74,'Paramètres'!$A$5:$G$7,7,FALSE),1))*100,0))</f>
        <v/>
      </c>
      <c r="AA74" s="23">
        <f>IF(A74="","",IFERROR(5*((R74+L74)*H74)*(G74*1000)^4/(384*O74*I74*J74^3/12),0))</f>
        <v/>
      </c>
      <c r="AB74" s="23">
        <f>IF(A74="","",IFERROR(AA74*(1+M74),0))</f>
        <v/>
      </c>
      <c r="AC74" s="23">
        <f>IF(A74="","",IFERROR(G74*1000/300,0))</f>
        <v/>
      </c>
      <c r="AD74" s="24">
        <f>IF(A74="","",IFERROR(MAX(AA74/(G74*1000/300),AB74/(G74*1000/250))*100,0))</f>
        <v/>
      </c>
      <c r="AE74" s="25">
        <f>IF(A74="","",IF(AND(X74&lt;=100,Z74&lt;=100,AD74&lt;=100),"Conforme","À vérifier"))</f>
        <v/>
      </c>
      <c r="AF74" s="37">
        <f>IF(A74="","",IFERROR(N74*1,0))</f>
        <v/>
      </c>
    </row>
    <row r="75">
      <c r="A75" s="14" t="n"/>
      <c r="B75" s="34" t="n"/>
      <c r="C75" s="5" t="n"/>
      <c r="D75" s="5" t="n"/>
      <c r="E75" s="5" t="n"/>
      <c r="F75" s="5" t="n"/>
      <c r="G75" s="6" t="n"/>
      <c r="H75" s="6" t="n"/>
      <c r="I75" s="10" t="n"/>
      <c r="J75" s="10" t="n"/>
      <c r="K75" s="6" t="n"/>
      <c r="L75" s="6" t="n"/>
      <c r="M75" s="6" t="n"/>
      <c r="N75" s="35" t="n"/>
      <c r="O75" s="17">
        <f>IF(F75="","",IFERROR(VLOOKUP(F75,'Paramètres'!$A$5:$G$7,2,FALSE),0))</f>
        <v/>
      </c>
      <c r="P75" s="17">
        <f>IF(F75="","",IFERROR(VLOOKUP(F75,'Paramètres'!$A$5:$G$7,3,FALSE),0))</f>
        <v/>
      </c>
      <c r="Q75" s="17">
        <f>IF(F75="","",IFERROR(VLOOKUP(F75,'Paramètres'!$A$5:$G$7,4,FALSE),0))</f>
        <v/>
      </c>
      <c r="R75" s="18">
        <f>IF(A75="","",SUM(K75,'Paramètres'!$B$12))</f>
        <v/>
      </c>
      <c r="S75" s="18">
        <f>IF(A75="","",SUM(1.35*R75,1.5*L75))</f>
        <v/>
      </c>
      <c r="T75" s="18">
        <f>IF(A75="","",IFERROR(S75*H75,0))</f>
        <v/>
      </c>
      <c r="U75" s="18">
        <f>IF(A75="","",IFERROR(T75*G75^2/8,0))</f>
        <v/>
      </c>
      <c r="V75" s="18">
        <f>IF(A75="","",IFERROR(T75*G75/2,0))</f>
        <v/>
      </c>
      <c r="W75" s="18">
        <f>IF(A75="","",IFERROR(U75*1000000/(I75*J75^2/6),0))</f>
        <v/>
      </c>
      <c r="X75" s="19">
        <f>IF(A75="","",IFERROR(W75/(P75*IFERROR(VLOOKUP(F75,'Paramètres'!$A$5:$G$7,6,FALSE),0)/IFERROR(VLOOKUP(F75,'Paramètres'!$A$5:$G$7,7,FALSE),1))*100,0))</f>
        <v/>
      </c>
      <c r="Y75" s="18">
        <f>IF(A75="","",IFERROR(1.5*V75*1000/(I75*J75),0))</f>
        <v/>
      </c>
      <c r="Z75" s="19">
        <f>IF(A75="","",IFERROR(Y75/(Q75*IFERROR(VLOOKUP(F75,'Paramètres'!$A$5:$G$7,6,FALSE),0)/IFERROR(VLOOKUP(F75,'Paramètres'!$A$5:$G$7,7,FALSE),1))*100,0))</f>
        <v/>
      </c>
      <c r="AA75" s="18">
        <f>IF(A75="","",IFERROR(5*((R75+L75)*H75)*(G75*1000)^4/(384*O75*I75*J75^3/12),0))</f>
        <v/>
      </c>
      <c r="AB75" s="18">
        <f>IF(A75="","",IFERROR(AA75*(1+M75),0))</f>
        <v/>
      </c>
      <c r="AC75" s="18">
        <f>IF(A75="","",IFERROR(G75*1000/300,0))</f>
        <v/>
      </c>
      <c r="AD75" s="19">
        <f>IF(A75="","",IFERROR(MAX(AA75/(G75*1000/300),AB75/(G75*1000/250))*100,0))</f>
        <v/>
      </c>
      <c r="AE75" s="20">
        <f>IF(A75="","",IF(AND(X75&lt;=100,Z75&lt;=100,AD75&lt;=100),"Conforme","À vérifier"))</f>
        <v/>
      </c>
      <c r="AF75" s="36">
        <f>IF(A75="","",IFERROR(N75*1,0))</f>
        <v/>
      </c>
    </row>
    <row r="76">
      <c r="A76" s="14" t="n"/>
      <c r="B76" s="34" t="n"/>
      <c r="C76" s="5" t="n"/>
      <c r="D76" s="5" t="n"/>
      <c r="E76" s="5" t="n"/>
      <c r="F76" s="5" t="n"/>
      <c r="G76" s="6" t="n"/>
      <c r="H76" s="6" t="n"/>
      <c r="I76" s="10" t="n"/>
      <c r="J76" s="10" t="n"/>
      <c r="K76" s="6" t="n"/>
      <c r="L76" s="6" t="n"/>
      <c r="M76" s="6" t="n"/>
      <c r="N76" s="35" t="n"/>
      <c r="O76" s="22">
        <f>IF(F76="","",IFERROR(VLOOKUP(F76,'Paramètres'!$A$5:$G$7,2,FALSE),0))</f>
        <v/>
      </c>
      <c r="P76" s="22">
        <f>IF(F76="","",IFERROR(VLOOKUP(F76,'Paramètres'!$A$5:$G$7,3,FALSE),0))</f>
        <v/>
      </c>
      <c r="Q76" s="22">
        <f>IF(F76="","",IFERROR(VLOOKUP(F76,'Paramètres'!$A$5:$G$7,4,FALSE),0))</f>
        <v/>
      </c>
      <c r="R76" s="23">
        <f>IF(A76="","",SUM(K76,'Paramètres'!$B$12))</f>
        <v/>
      </c>
      <c r="S76" s="23">
        <f>IF(A76="","",SUM(1.35*R76,1.5*L76))</f>
        <v/>
      </c>
      <c r="T76" s="23">
        <f>IF(A76="","",IFERROR(S76*H76,0))</f>
        <v/>
      </c>
      <c r="U76" s="23">
        <f>IF(A76="","",IFERROR(T76*G76^2/8,0))</f>
        <v/>
      </c>
      <c r="V76" s="23">
        <f>IF(A76="","",IFERROR(T76*G76/2,0))</f>
        <v/>
      </c>
      <c r="W76" s="23">
        <f>IF(A76="","",IFERROR(U76*1000000/(I76*J76^2/6),0))</f>
        <v/>
      </c>
      <c r="X76" s="24">
        <f>IF(A76="","",IFERROR(W76/(P76*IFERROR(VLOOKUP(F76,'Paramètres'!$A$5:$G$7,6,FALSE),0)/IFERROR(VLOOKUP(F76,'Paramètres'!$A$5:$G$7,7,FALSE),1))*100,0))</f>
        <v/>
      </c>
      <c r="Y76" s="23">
        <f>IF(A76="","",IFERROR(1.5*V76*1000/(I76*J76),0))</f>
        <v/>
      </c>
      <c r="Z76" s="24">
        <f>IF(A76="","",IFERROR(Y76/(Q76*IFERROR(VLOOKUP(F76,'Paramètres'!$A$5:$G$7,6,FALSE),0)/IFERROR(VLOOKUP(F76,'Paramètres'!$A$5:$G$7,7,FALSE),1))*100,0))</f>
        <v/>
      </c>
      <c r="AA76" s="23">
        <f>IF(A76="","",IFERROR(5*((R76+L76)*H76)*(G76*1000)^4/(384*O76*I76*J76^3/12),0))</f>
        <v/>
      </c>
      <c r="AB76" s="23">
        <f>IF(A76="","",IFERROR(AA76*(1+M76),0))</f>
        <v/>
      </c>
      <c r="AC76" s="23">
        <f>IF(A76="","",IFERROR(G76*1000/300,0))</f>
        <v/>
      </c>
      <c r="AD76" s="24">
        <f>IF(A76="","",IFERROR(MAX(AA76/(G76*1000/300),AB76/(G76*1000/250))*100,0))</f>
        <v/>
      </c>
      <c r="AE76" s="25">
        <f>IF(A76="","",IF(AND(X76&lt;=100,Z76&lt;=100,AD76&lt;=100),"Conforme","À vérifier"))</f>
        <v/>
      </c>
      <c r="AF76" s="37">
        <f>IF(A76="","",IFERROR(N76*1,0))</f>
        <v/>
      </c>
    </row>
    <row r="77">
      <c r="A77" s="14" t="n"/>
      <c r="B77" s="34" t="n"/>
      <c r="C77" s="5" t="n"/>
      <c r="D77" s="5" t="n"/>
      <c r="E77" s="5" t="n"/>
      <c r="F77" s="5" t="n"/>
      <c r="G77" s="6" t="n"/>
      <c r="H77" s="6" t="n"/>
      <c r="I77" s="10" t="n"/>
      <c r="J77" s="10" t="n"/>
      <c r="K77" s="6" t="n"/>
      <c r="L77" s="6" t="n"/>
      <c r="M77" s="6" t="n"/>
      <c r="N77" s="35" t="n"/>
      <c r="O77" s="17">
        <f>IF(F77="","",IFERROR(VLOOKUP(F77,'Paramètres'!$A$5:$G$7,2,FALSE),0))</f>
        <v/>
      </c>
      <c r="P77" s="17">
        <f>IF(F77="","",IFERROR(VLOOKUP(F77,'Paramètres'!$A$5:$G$7,3,FALSE),0))</f>
        <v/>
      </c>
      <c r="Q77" s="17">
        <f>IF(F77="","",IFERROR(VLOOKUP(F77,'Paramètres'!$A$5:$G$7,4,FALSE),0))</f>
        <v/>
      </c>
      <c r="R77" s="18">
        <f>IF(A77="","",SUM(K77,'Paramètres'!$B$12))</f>
        <v/>
      </c>
      <c r="S77" s="18">
        <f>IF(A77="","",SUM(1.35*R77,1.5*L77))</f>
        <v/>
      </c>
      <c r="T77" s="18">
        <f>IF(A77="","",IFERROR(S77*H77,0))</f>
        <v/>
      </c>
      <c r="U77" s="18">
        <f>IF(A77="","",IFERROR(T77*G77^2/8,0))</f>
        <v/>
      </c>
      <c r="V77" s="18">
        <f>IF(A77="","",IFERROR(T77*G77/2,0))</f>
        <v/>
      </c>
      <c r="W77" s="18">
        <f>IF(A77="","",IFERROR(U77*1000000/(I77*J77^2/6),0))</f>
        <v/>
      </c>
      <c r="X77" s="19">
        <f>IF(A77="","",IFERROR(W77/(P77*IFERROR(VLOOKUP(F77,'Paramètres'!$A$5:$G$7,6,FALSE),0)/IFERROR(VLOOKUP(F77,'Paramètres'!$A$5:$G$7,7,FALSE),1))*100,0))</f>
        <v/>
      </c>
      <c r="Y77" s="18">
        <f>IF(A77="","",IFERROR(1.5*V77*1000/(I77*J77),0))</f>
        <v/>
      </c>
      <c r="Z77" s="19">
        <f>IF(A77="","",IFERROR(Y77/(Q77*IFERROR(VLOOKUP(F77,'Paramètres'!$A$5:$G$7,6,FALSE),0)/IFERROR(VLOOKUP(F77,'Paramètres'!$A$5:$G$7,7,FALSE),1))*100,0))</f>
        <v/>
      </c>
      <c r="AA77" s="18">
        <f>IF(A77="","",IFERROR(5*((R77+L77)*H77)*(G77*1000)^4/(384*O77*I77*J77^3/12),0))</f>
        <v/>
      </c>
      <c r="AB77" s="18">
        <f>IF(A77="","",IFERROR(AA77*(1+M77),0))</f>
        <v/>
      </c>
      <c r="AC77" s="18">
        <f>IF(A77="","",IFERROR(G77*1000/300,0))</f>
        <v/>
      </c>
      <c r="AD77" s="19">
        <f>IF(A77="","",IFERROR(MAX(AA77/(G77*1000/300),AB77/(G77*1000/250))*100,0))</f>
        <v/>
      </c>
      <c r="AE77" s="20">
        <f>IF(A77="","",IF(AND(X77&lt;=100,Z77&lt;=100,AD77&lt;=100),"Conforme","À vérifier"))</f>
        <v/>
      </c>
      <c r="AF77" s="36">
        <f>IF(A77="","",IFERROR(N77*1,0))</f>
        <v/>
      </c>
    </row>
    <row r="78">
      <c r="A78" s="14" t="n"/>
      <c r="B78" s="34" t="n"/>
      <c r="C78" s="5" t="n"/>
      <c r="D78" s="5" t="n"/>
      <c r="E78" s="5" t="n"/>
      <c r="F78" s="5" t="n"/>
      <c r="G78" s="6" t="n"/>
      <c r="H78" s="6" t="n"/>
      <c r="I78" s="10" t="n"/>
      <c r="J78" s="10" t="n"/>
      <c r="K78" s="6" t="n"/>
      <c r="L78" s="6" t="n"/>
      <c r="M78" s="6" t="n"/>
      <c r="N78" s="35" t="n"/>
      <c r="O78" s="22">
        <f>IF(F78="","",IFERROR(VLOOKUP(F78,'Paramètres'!$A$5:$G$7,2,FALSE),0))</f>
        <v/>
      </c>
      <c r="P78" s="22">
        <f>IF(F78="","",IFERROR(VLOOKUP(F78,'Paramètres'!$A$5:$G$7,3,FALSE),0))</f>
        <v/>
      </c>
      <c r="Q78" s="22">
        <f>IF(F78="","",IFERROR(VLOOKUP(F78,'Paramètres'!$A$5:$G$7,4,FALSE),0))</f>
        <v/>
      </c>
      <c r="R78" s="23">
        <f>IF(A78="","",SUM(K78,'Paramètres'!$B$12))</f>
        <v/>
      </c>
      <c r="S78" s="23">
        <f>IF(A78="","",SUM(1.35*R78,1.5*L78))</f>
        <v/>
      </c>
      <c r="T78" s="23">
        <f>IF(A78="","",IFERROR(S78*H78,0))</f>
        <v/>
      </c>
      <c r="U78" s="23">
        <f>IF(A78="","",IFERROR(T78*G78^2/8,0))</f>
        <v/>
      </c>
      <c r="V78" s="23">
        <f>IF(A78="","",IFERROR(T78*G78/2,0))</f>
        <v/>
      </c>
      <c r="W78" s="23">
        <f>IF(A78="","",IFERROR(U78*1000000/(I78*J78^2/6),0))</f>
        <v/>
      </c>
      <c r="X78" s="24">
        <f>IF(A78="","",IFERROR(W78/(P78*IFERROR(VLOOKUP(F78,'Paramètres'!$A$5:$G$7,6,FALSE),0)/IFERROR(VLOOKUP(F78,'Paramètres'!$A$5:$G$7,7,FALSE),1))*100,0))</f>
        <v/>
      </c>
      <c r="Y78" s="23">
        <f>IF(A78="","",IFERROR(1.5*V78*1000/(I78*J78),0))</f>
        <v/>
      </c>
      <c r="Z78" s="24">
        <f>IF(A78="","",IFERROR(Y78/(Q78*IFERROR(VLOOKUP(F78,'Paramètres'!$A$5:$G$7,6,FALSE),0)/IFERROR(VLOOKUP(F78,'Paramètres'!$A$5:$G$7,7,FALSE),1))*100,0))</f>
        <v/>
      </c>
      <c r="AA78" s="23">
        <f>IF(A78="","",IFERROR(5*((R78+L78)*H78)*(G78*1000)^4/(384*O78*I78*J78^3/12),0))</f>
        <v/>
      </c>
      <c r="AB78" s="23">
        <f>IF(A78="","",IFERROR(AA78*(1+M78),0))</f>
        <v/>
      </c>
      <c r="AC78" s="23">
        <f>IF(A78="","",IFERROR(G78*1000/300,0))</f>
        <v/>
      </c>
      <c r="AD78" s="24">
        <f>IF(A78="","",IFERROR(MAX(AA78/(G78*1000/300),AB78/(G78*1000/250))*100,0))</f>
        <v/>
      </c>
      <c r="AE78" s="25">
        <f>IF(A78="","",IF(AND(X78&lt;=100,Z78&lt;=100,AD78&lt;=100),"Conforme","À vérifier"))</f>
        <v/>
      </c>
      <c r="AF78" s="37">
        <f>IF(A78="","",IFERROR(N78*1,0))</f>
        <v/>
      </c>
    </row>
    <row r="79">
      <c r="A79" s="14" t="n"/>
      <c r="B79" s="34" t="n"/>
      <c r="C79" s="5" t="n"/>
      <c r="D79" s="5" t="n"/>
      <c r="E79" s="5" t="n"/>
      <c r="F79" s="5" t="n"/>
      <c r="G79" s="6" t="n"/>
      <c r="H79" s="6" t="n"/>
      <c r="I79" s="10" t="n"/>
      <c r="J79" s="10" t="n"/>
      <c r="K79" s="6" t="n"/>
      <c r="L79" s="6" t="n"/>
      <c r="M79" s="6" t="n"/>
      <c r="N79" s="35" t="n"/>
      <c r="O79" s="17">
        <f>IF(F79="","",IFERROR(VLOOKUP(F79,'Paramètres'!$A$5:$G$7,2,FALSE),0))</f>
        <v/>
      </c>
      <c r="P79" s="17">
        <f>IF(F79="","",IFERROR(VLOOKUP(F79,'Paramètres'!$A$5:$G$7,3,FALSE),0))</f>
        <v/>
      </c>
      <c r="Q79" s="17">
        <f>IF(F79="","",IFERROR(VLOOKUP(F79,'Paramètres'!$A$5:$G$7,4,FALSE),0))</f>
        <v/>
      </c>
      <c r="R79" s="18">
        <f>IF(A79="","",SUM(K79,'Paramètres'!$B$12))</f>
        <v/>
      </c>
      <c r="S79" s="18">
        <f>IF(A79="","",SUM(1.35*R79,1.5*L79))</f>
        <v/>
      </c>
      <c r="T79" s="18">
        <f>IF(A79="","",IFERROR(S79*H79,0))</f>
        <v/>
      </c>
      <c r="U79" s="18">
        <f>IF(A79="","",IFERROR(T79*G79^2/8,0))</f>
        <v/>
      </c>
      <c r="V79" s="18">
        <f>IF(A79="","",IFERROR(T79*G79/2,0))</f>
        <v/>
      </c>
      <c r="W79" s="18">
        <f>IF(A79="","",IFERROR(U79*1000000/(I79*J79^2/6),0))</f>
        <v/>
      </c>
      <c r="X79" s="19">
        <f>IF(A79="","",IFERROR(W79/(P79*IFERROR(VLOOKUP(F79,'Paramètres'!$A$5:$G$7,6,FALSE),0)/IFERROR(VLOOKUP(F79,'Paramètres'!$A$5:$G$7,7,FALSE),1))*100,0))</f>
        <v/>
      </c>
      <c r="Y79" s="18">
        <f>IF(A79="","",IFERROR(1.5*V79*1000/(I79*J79),0))</f>
        <v/>
      </c>
      <c r="Z79" s="19">
        <f>IF(A79="","",IFERROR(Y79/(Q79*IFERROR(VLOOKUP(F79,'Paramètres'!$A$5:$G$7,6,FALSE),0)/IFERROR(VLOOKUP(F79,'Paramètres'!$A$5:$G$7,7,FALSE),1))*100,0))</f>
        <v/>
      </c>
      <c r="AA79" s="18">
        <f>IF(A79="","",IFERROR(5*((R79+L79)*H79)*(G79*1000)^4/(384*O79*I79*J79^3/12),0))</f>
        <v/>
      </c>
      <c r="AB79" s="18">
        <f>IF(A79="","",IFERROR(AA79*(1+M79),0))</f>
        <v/>
      </c>
      <c r="AC79" s="18">
        <f>IF(A79="","",IFERROR(G79*1000/300,0))</f>
        <v/>
      </c>
      <c r="AD79" s="19">
        <f>IF(A79="","",IFERROR(MAX(AA79/(G79*1000/300),AB79/(G79*1000/250))*100,0))</f>
        <v/>
      </c>
      <c r="AE79" s="20">
        <f>IF(A79="","",IF(AND(X79&lt;=100,Z79&lt;=100,AD79&lt;=100),"Conforme","À vérifier"))</f>
        <v/>
      </c>
      <c r="AF79" s="36">
        <f>IF(A79="","",IFERROR(N79*1,0))</f>
        <v/>
      </c>
    </row>
    <row r="80">
      <c r="A80" s="14" t="n"/>
      <c r="B80" s="34" t="n"/>
      <c r="C80" s="5" t="n"/>
      <c r="D80" s="5" t="n"/>
      <c r="E80" s="5" t="n"/>
      <c r="F80" s="5" t="n"/>
      <c r="G80" s="6" t="n"/>
      <c r="H80" s="6" t="n"/>
      <c r="I80" s="10" t="n"/>
      <c r="J80" s="10" t="n"/>
      <c r="K80" s="6" t="n"/>
      <c r="L80" s="6" t="n"/>
      <c r="M80" s="6" t="n"/>
      <c r="N80" s="35" t="n"/>
      <c r="O80" s="22">
        <f>IF(F80="","",IFERROR(VLOOKUP(F80,'Paramètres'!$A$5:$G$7,2,FALSE),0))</f>
        <v/>
      </c>
      <c r="P80" s="22">
        <f>IF(F80="","",IFERROR(VLOOKUP(F80,'Paramètres'!$A$5:$G$7,3,FALSE),0))</f>
        <v/>
      </c>
      <c r="Q80" s="22">
        <f>IF(F80="","",IFERROR(VLOOKUP(F80,'Paramètres'!$A$5:$G$7,4,FALSE),0))</f>
        <v/>
      </c>
      <c r="R80" s="23">
        <f>IF(A80="","",SUM(K80,'Paramètres'!$B$12))</f>
        <v/>
      </c>
      <c r="S80" s="23">
        <f>IF(A80="","",SUM(1.35*R80,1.5*L80))</f>
        <v/>
      </c>
      <c r="T80" s="23">
        <f>IF(A80="","",IFERROR(S80*H80,0))</f>
        <v/>
      </c>
      <c r="U80" s="23">
        <f>IF(A80="","",IFERROR(T80*G80^2/8,0))</f>
        <v/>
      </c>
      <c r="V80" s="23">
        <f>IF(A80="","",IFERROR(T80*G80/2,0))</f>
        <v/>
      </c>
      <c r="W80" s="23">
        <f>IF(A80="","",IFERROR(U80*1000000/(I80*J80^2/6),0))</f>
        <v/>
      </c>
      <c r="X80" s="24">
        <f>IF(A80="","",IFERROR(W80/(P80*IFERROR(VLOOKUP(F80,'Paramètres'!$A$5:$G$7,6,FALSE),0)/IFERROR(VLOOKUP(F80,'Paramètres'!$A$5:$G$7,7,FALSE),1))*100,0))</f>
        <v/>
      </c>
      <c r="Y80" s="23">
        <f>IF(A80="","",IFERROR(1.5*V80*1000/(I80*J80),0))</f>
        <v/>
      </c>
      <c r="Z80" s="24">
        <f>IF(A80="","",IFERROR(Y80/(Q80*IFERROR(VLOOKUP(F80,'Paramètres'!$A$5:$G$7,6,FALSE),0)/IFERROR(VLOOKUP(F80,'Paramètres'!$A$5:$G$7,7,FALSE),1))*100,0))</f>
        <v/>
      </c>
      <c r="AA80" s="23">
        <f>IF(A80="","",IFERROR(5*((R80+L80)*H80)*(G80*1000)^4/(384*O80*I80*J80^3/12),0))</f>
        <v/>
      </c>
      <c r="AB80" s="23">
        <f>IF(A80="","",IFERROR(AA80*(1+M80),0))</f>
        <v/>
      </c>
      <c r="AC80" s="23">
        <f>IF(A80="","",IFERROR(G80*1000/300,0))</f>
        <v/>
      </c>
      <c r="AD80" s="24">
        <f>IF(A80="","",IFERROR(MAX(AA80/(G80*1000/300),AB80/(G80*1000/250))*100,0))</f>
        <v/>
      </c>
      <c r="AE80" s="25">
        <f>IF(A80="","",IF(AND(X80&lt;=100,Z80&lt;=100,AD80&lt;=100),"Conforme","À vérifier"))</f>
        <v/>
      </c>
      <c r="AF80" s="37">
        <f>IF(A80="","",IFERROR(N80*1,0))</f>
        <v/>
      </c>
    </row>
    <row r="81">
      <c r="A81" s="14" t="n"/>
      <c r="B81" s="34" t="n"/>
      <c r="C81" s="5" t="n"/>
      <c r="D81" s="5" t="n"/>
      <c r="E81" s="5" t="n"/>
      <c r="F81" s="5" t="n"/>
      <c r="G81" s="6" t="n"/>
      <c r="H81" s="6" t="n"/>
      <c r="I81" s="10" t="n"/>
      <c r="J81" s="10" t="n"/>
      <c r="K81" s="6" t="n"/>
      <c r="L81" s="6" t="n"/>
      <c r="M81" s="6" t="n"/>
      <c r="N81" s="35" t="n"/>
      <c r="O81" s="17">
        <f>IF(F81="","",IFERROR(VLOOKUP(F81,'Paramètres'!$A$5:$G$7,2,FALSE),0))</f>
        <v/>
      </c>
      <c r="P81" s="17">
        <f>IF(F81="","",IFERROR(VLOOKUP(F81,'Paramètres'!$A$5:$G$7,3,FALSE),0))</f>
        <v/>
      </c>
      <c r="Q81" s="17">
        <f>IF(F81="","",IFERROR(VLOOKUP(F81,'Paramètres'!$A$5:$G$7,4,FALSE),0))</f>
        <v/>
      </c>
      <c r="R81" s="18">
        <f>IF(A81="","",SUM(K81,'Paramètres'!$B$12))</f>
        <v/>
      </c>
      <c r="S81" s="18">
        <f>IF(A81="","",SUM(1.35*R81,1.5*L81))</f>
        <v/>
      </c>
      <c r="T81" s="18">
        <f>IF(A81="","",IFERROR(S81*H81,0))</f>
        <v/>
      </c>
      <c r="U81" s="18">
        <f>IF(A81="","",IFERROR(T81*G81^2/8,0))</f>
        <v/>
      </c>
      <c r="V81" s="18">
        <f>IF(A81="","",IFERROR(T81*G81/2,0))</f>
        <v/>
      </c>
      <c r="W81" s="18">
        <f>IF(A81="","",IFERROR(U81*1000000/(I81*J81^2/6),0))</f>
        <v/>
      </c>
      <c r="X81" s="19">
        <f>IF(A81="","",IFERROR(W81/(P81*IFERROR(VLOOKUP(F81,'Paramètres'!$A$5:$G$7,6,FALSE),0)/IFERROR(VLOOKUP(F81,'Paramètres'!$A$5:$G$7,7,FALSE),1))*100,0))</f>
        <v/>
      </c>
      <c r="Y81" s="18">
        <f>IF(A81="","",IFERROR(1.5*V81*1000/(I81*J81),0))</f>
        <v/>
      </c>
      <c r="Z81" s="19">
        <f>IF(A81="","",IFERROR(Y81/(Q81*IFERROR(VLOOKUP(F81,'Paramètres'!$A$5:$G$7,6,FALSE),0)/IFERROR(VLOOKUP(F81,'Paramètres'!$A$5:$G$7,7,FALSE),1))*100,0))</f>
        <v/>
      </c>
      <c r="AA81" s="18">
        <f>IF(A81="","",IFERROR(5*((R81+L81)*H81)*(G81*1000)^4/(384*O81*I81*J81^3/12),0))</f>
        <v/>
      </c>
      <c r="AB81" s="18">
        <f>IF(A81="","",IFERROR(AA81*(1+M81),0))</f>
        <v/>
      </c>
      <c r="AC81" s="18">
        <f>IF(A81="","",IFERROR(G81*1000/300,0))</f>
        <v/>
      </c>
      <c r="AD81" s="19">
        <f>IF(A81="","",IFERROR(MAX(AA81/(G81*1000/300),AB81/(G81*1000/250))*100,0))</f>
        <v/>
      </c>
      <c r="AE81" s="20">
        <f>IF(A81="","",IF(AND(X81&lt;=100,Z81&lt;=100,AD81&lt;=100),"Conforme","À vérifier"))</f>
        <v/>
      </c>
      <c r="AF81" s="36">
        <f>IF(A81="","",IFERROR(N81*1,0))</f>
        <v/>
      </c>
    </row>
    <row r="82">
      <c r="A82" s="14" t="n"/>
      <c r="B82" s="34" t="n"/>
      <c r="C82" s="5" t="n"/>
      <c r="D82" s="5" t="n"/>
      <c r="E82" s="5" t="n"/>
      <c r="F82" s="5" t="n"/>
      <c r="G82" s="6" t="n"/>
      <c r="H82" s="6" t="n"/>
      <c r="I82" s="10" t="n"/>
      <c r="J82" s="10" t="n"/>
      <c r="K82" s="6" t="n"/>
      <c r="L82" s="6" t="n"/>
      <c r="M82" s="6" t="n"/>
      <c r="N82" s="35" t="n"/>
      <c r="O82" s="22">
        <f>IF(F82="","",IFERROR(VLOOKUP(F82,'Paramètres'!$A$5:$G$7,2,FALSE),0))</f>
        <v/>
      </c>
      <c r="P82" s="22">
        <f>IF(F82="","",IFERROR(VLOOKUP(F82,'Paramètres'!$A$5:$G$7,3,FALSE),0))</f>
        <v/>
      </c>
      <c r="Q82" s="22">
        <f>IF(F82="","",IFERROR(VLOOKUP(F82,'Paramètres'!$A$5:$G$7,4,FALSE),0))</f>
        <v/>
      </c>
      <c r="R82" s="23">
        <f>IF(A82="","",SUM(K82,'Paramètres'!$B$12))</f>
        <v/>
      </c>
      <c r="S82" s="23">
        <f>IF(A82="","",SUM(1.35*R82,1.5*L82))</f>
        <v/>
      </c>
      <c r="T82" s="23">
        <f>IF(A82="","",IFERROR(S82*H82,0))</f>
        <v/>
      </c>
      <c r="U82" s="23">
        <f>IF(A82="","",IFERROR(T82*G82^2/8,0))</f>
        <v/>
      </c>
      <c r="V82" s="23">
        <f>IF(A82="","",IFERROR(T82*G82/2,0))</f>
        <v/>
      </c>
      <c r="W82" s="23">
        <f>IF(A82="","",IFERROR(U82*1000000/(I82*J82^2/6),0))</f>
        <v/>
      </c>
      <c r="X82" s="24">
        <f>IF(A82="","",IFERROR(W82/(P82*IFERROR(VLOOKUP(F82,'Paramètres'!$A$5:$G$7,6,FALSE),0)/IFERROR(VLOOKUP(F82,'Paramètres'!$A$5:$G$7,7,FALSE),1))*100,0))</f>
        <v/>
      </c>
      <c r="Y82" s="23">
        <f>IF(A82="","",IFERROR(1.5*V82*1000/(I82*J82),0))</f>
        <v/>
      </c>
      <c r="Z82" s="24">
        <f>IF(A82="","",IFERROR(Y82/(Q82*IFERROR(VLOOKUP(F82,'Paramètres'!$A$5:$G$7,6,FALSE),0)/IFERROR(VLOOKUP(F82,'Paramètres'!$A$5:$G$7,7,FALSE),1))*100,0))</f>
        <v/>
      </c>
      <c r="AA82" s="23">
        <f>IF(A82="","",IFERROR(5*((R82+L82)*H82)*(G82*1000)^4/(384*O82*I82*J82^3/12),0))</f>
        <v/>
      </c>
      <c r="AB82" s="23">
        <f>IF(A82="","",IFERROR(AA82*(1+M82),0))</f>
        <v/>
      </c>
      <c r="AC82" s="23">
        <f>IF(A82="","",IFERROR(G82*1000/300,0))</f>
        <v/>
      </c>
      <c r="AD82" s="24">
        <f>IF(A82="","",IFERROR(MAX(AA82/(G82*1000/300),AB82/(G82*1000/250))*100,0))</f>
        <v/>
      </c>
      <c r="AE82" s="25">
        <f>IF(A82="","",IF(AND(X82&lt;=100,Z82&lt;=100,AD82&lt;=100),"Conforme","À vérifier"))</f>
        <v/>
      </c>
      <c r="AF82" s="37">
        <f>IF(A82="","",IFERROR(N82*1,0))</f>
        <v/>
      </c>
    </row>
    <row r="83">
      <c r="A83" s="14" t="n"/>
      <c r="B83" s="34" t="n"/>
      <c r="C83" s="5" t="n"/>
      <c r="D83" s="5" t="n"/>
      <c r="E83" s="5" t="n"/>
      <c r="F83" s="5" t="n"/>
      <c r="G83" s="6" t="n"/>
      <c r="H83" s="6" t="n"/>
      <c r="I83" s="10" t="n"/>
      <c r="J83" s="10" t="n"/>
      <c r="K83" s="6" t="n"/>
      <c r="L83" s="6" t="n"/>
      <c r="M83" s="6" t="n"/>
      <c r="N83" s="35" t="n"/>
      <c r="O83" s="17">
        <f>IF(F83="","",IFERROR(VLOOKUP(F83,'Paramètres'!$A$5:$G$7,2,FALSE),0))</f>
        <v/>
      </c>
      <c r="P83" s="17">
        <f>IF(F83="","",IFERROR(VLOOKUP(F83,'Paramètres'!$A$5:$G$7,3,FALSE),0))</f>
        <v/>
      </c>
      <c r="Q83" s="17">
        <f>IF(F83="","",IFERROR(VLOOKUP(F83,'Paramètres'!$A$5:$G$7,4,FALSE),0))</f>
        <v/>
      </c>
      <c r="R83" s="18">
        <f>IF(A83="","",SUM(K83,'Paramètres'!$B$12))</f>
        <v/>
      </c>
      <c r="S83" s="18">
        <f>IF(A83="","",SUM(1.35*R83,1.5*L83))</f>
        <v/>
      </c>
      <c r="T83" s="18">
        <f>IF(A83="","",IFERROR(S83*H83,0))</f>
        <v/>
      </c>
      <c r="U83" s="18">
        <f>IF(A83="","",IFERROR(T83*G83^2/8,0))</f>
        <v/>
      </c>
      <c r="V83" s="18">
        <f>IF(A83="","",IFERROR(T83*G83/2,0))</f>
        <v/>
      </c>
      <c r="W83" s="18">
        <f>IF(A83="","",IFERROR(U83*1000000/(I83*J83^2/6),0))</f>
        <v/>
      </c>
      <c r="X83" s="19">
        <f>IF(A83="","",IFERROR(W83/(P83*IFERROR(VLOOKUP(F83,'Paramètres'!$A$5:$G$7,6,FALSE),0)/IFERROR(VLOOKUP(F83,'Paramètres'!$A$5:$G$7,7,FALSE),1))*100,0))</f>
        <v/>
      </c>
      <c r="Y83" s="18">
        <f>IF(A83="","",IFERROR(1.5*V83*1000/(I83*J83),0))</f>
        <v/>
      </c>
      <c r="Z83" s="19">
        <f>IF(A83="","",IFERROR(Y83/(Q83*IFERROR(VLOOKUP(F83,'Paramètres'!$A$5:$G$7,6,FALSE),0)/IFERROR(VLOOKUP(F83,'Paramètres'!$A$5:$G$7,7,FALSE),1))*100,0))</f>
        <v/>
      </c>
      <c r="AA83" s="18">
        <f>IF(A83="","",IFERROR(5*((R83+L83)*H83)*(G83*1000)^4/(384*O83*I83*J83^3/12),0))</f>
        <v/>
      </c>
      <c r="AB83" s="18">
        <f>IF(A83="","",IFERROR(AA83*(1+M83),0))</f>
        <v/>
      </c>
      <c r="AC83" s="18">
        <f>IF(A83="","",IFERROR(G83*1000/300,0))</f>
        <v/>
      </c>
      <c r="AD83" s="19">
        <f>IF(A83="","",IFERROR(MAX(AA83/(G83*1000/300),AB83/(G83*1000/250))*100,0))</f>
        <v/>
      </c>
      <c r="AE83" s="20">
        <f>IF(A83="","",IF(AND(X83&lt;=100,Z83&lt;=100,AD83&lt;=100),"Conforme","À vérifier"))</f>
        <v/>
      </c>
      <c r="AF83" s="36">
        <f>IF(A83="","",IFERROR(N83*1,0))</f>
        <v/>
      </c>
    </row>
    <row r="84">
      <c r="A84" s="14" t="n"/>
      <c r="B84" s="34" t="n"/>
      <c r="C84" s="5" t="n"/>
      <c r="D84" s="5" t="n"/>
      <c r="E84" s="5" t="n"/>
      <c r="F84" s="5" t="n"/>
      <c r="G84" s="6" t="n"/>
      <c r="H84" s="6" t="n"/>
      <c r="I84" s="10" t="n"/>
      <c r="J84" s="10" t="n"/>
      <c r="K84" s="6" t="n"/>
      <c r="L84" s="6" t="n"/>
      <c r="M84" s="6" t="n"/>
      <c r="N84" s="35" t="n"/>
      <c r="O84" s="22">
        <f>IF(F84="","",IFERROR(VLOOKUP(F84,'Paramètres'!$A$5:$G$7,2,FALSE),0))</f>
        <v/>
      </c>
      <c r="P84" s="22">
        <f>IF(F84="","",IFERROR(VLOOKUP(F84,'Paramètres'!$A$5:$G$7,3,FALSE),0))</f>
        <v/>
      </c>
      <c r="Q84" s="22">
        <f>IF(F84="","",IFERROR(VLOOKUP(F84,'Paramètres'!$A$5:$G$7,4,FALSE),0))</f>
        <v/>
      </c>
      <c r="R84" s="23">
        <f>IF(A84="","",SUM(K84,'Paramètres'!$B$12))</f>
        <v/>
      </c>
      <c r="S84" s="23">
        <f>IF(A84="","",SUM(1.35*R84,1.5*L84))</f>
        <v/>
      </c>
      <c r="T84" s="23">
        <f>IF(A84="","",IFERROR(S84*H84,0))</f>
        <v/>
      </c>
      <c r="U84" s="23">
        <f>IF(A84="","",IFERROR(T84*G84^2/8,0))</f>
        <v/>
      </c>
      <c r="V84" s="23">
        <f>IF(A84="","",IFERROR(T84*G84/2,0))</f>
        <v/>
      </c>
      <c r="W84" s="23">
        <f>IF(A84="","",IFERROR(U84*1000000/(I84*J84^2/6),0))</f>
        <v/>
      </c>
      <c r="X84" s="24">
        <f>IF(A84="","",IFERROR(W84/(P84*IFERROR(VLOOKUP(F84,'Paramètres'!$A$5:$G$7,6,FALSE),0)/IFERROR(VLOOKUP(F84,'Paramètres'!$A$5:$G$7,7,FALSE),1))*100,0))</f>
        <v/>
      </c>
      <c r="Y84" s="23">
        <f>IF(A84="","",IFERROR(1.5*V84*1000/(I84*J84),0))</f>
        <v/>
      </c>
      <c r="Z84" s="24">
        <f>IF(A84="","",IFERROR(Y84/(Q84*IFERROR(VLOOKUP(F84,'Paramètres'!$A$5:$G$7,6,FALSE),0)/IFERROR(VLOOKUP(F84,'Paramètres'!$A$5:$G$7,7,FALSE),1))*100,0))</f>
        <v/>
      </c>
      <c r="AA84" s="23">
        <f>IF(A84="","",IFERROR(5*((R84+L84)*H84)*(G84*1000)^4/(384*O84*I84*J84^3/12),0))</f>
        <v/>
      </c>
      <c r="AB84" s="23">
        <f>IF(A84="","",IFERROR(AA84*(1+M84),0))</f>
        <v/>
      </c>
      <c r="AC84" s="23">
        <f>IF(A84="","",IFERROR(G84*1000/300,0))</f>
        <v/>
      </c>
      <c r="AD84" s="24">
        <f>IF(A84="","",IFERROR(MAX(AA84/(G84*1000/300),AB84/(G84*1000/250))*100,0))</f>
        <v/>
      </c>
      <c r="AE84" s="25">
        <f>IF(A84="","",IF(AND(X84&lt;=100,Z84&lt;=100,AD84&lt;=100),"Conforme","À vérifier"))</f>
        <v/>
      </c>
      <c r="AF84" s="37">
        <f>IF(A84="","",IFERROR(N84*1,0))</f>
        <v/>
      </c>
    </row>
    <row r="85">
      <c r="A85" s="14" t="n"/>
      <c r="B85" s="34" t="n"/>
      <c r="C85" s="5" t="n"/>
      <c r="D85" s="5" t="n"/>
      <c r="E85" s="5" t="n"/>
      <c r="F85" s="5" t="n"/>
      <c r="G85" s="6" t="n"/>
      <c r="H85" s="6" t="n"/>
      <c r="I85" s="10" t="n"/>
      <c r="J85" s="10" t="n"/>
      <c r="K85" s="6" t="n"/>
      <c r="L85" s="6" t="n"/>
      <c r="M85" s="6" t="n"/>
      <c r="N85" s="35" t="n"/>
      <c r="O85" s="17">
        <f>IF(F85="","",IFERROR(VLOOKUP(F85,'Paramètres'!$A$5:$G$7,2,FALSE),0))</f>
        <v/>
      </c>
      <c r="P85" s="17">
        <f>IF(F85="","",IFERROR(VLOOKUP(F85,'Paramètres'!$A$5:$G$7,3,FALSE),0))</f>
        <v/>
      </c>
      <c r="Q85" s="17">
        <f>IF(F85="","",IFERROR(VLOOKUP(F85,'Paramètres'!$A$5:$G$7,4,FALSE),0))</f>
        <v/>
      </c>
      <c r="R85" s="18">
        <f>IF(A85="","",SUM(K85,'Paramètres'!$B$12))</f>
        <v/>
      </c>
      <c r="S85" s="18">
        <f>IF(A85="","",SUM(1.35*R85,1.5*L85))</f>
        <v/>
      </c>
      <c r="T85" s="18">
        <f>IF(A85="","",IFERROR(S85*H85,0))</f>
        <v/>
      </c>
      <c r="U85" s="18">
        <f>IF(A85="","",IFERROR(T85*G85^2/8,0))</f>
        <v/>
      </c>
      <c r="V85" s="18">
        <f>IF(A85="","",IFERROR(T85*G85/2,0))</f>
        <v/>
      </c>
      <c r="W85" s="18">
        <f>IF(A85="","",IFERROR(U85*1000000/(I85*J85^2/6),0))</f>
        <v/>
      </c>
      <c r="X85" s="19">
        <f>IF(A85="","",IFERROR(W85/(P85*IFERROR(VLOOKUP(F85,'Paramètres'!$A$5:$G$7,6,FALSE),0)/IFERROR(VLOOKUP(F85,'Paramètres'!$A$5:$G$7,7,FALSE),1))*100,0))</f>
        <v/>
      </c>
      <c r="Y85" s="18">
        <f>IF(A85="","",IFERROR(1.5*V85*1000/(I85*J85),0))</f>
        <v/>
      </c>
      <c r="Z85" s="19">
        <f>IF(A85="","",IFERROR(Y85/(Q85*IFERROR(VLOOKUP(F85,'Paramètres'!$A$5:$G$7,6,FALSE),0)/IFERROR(VLOOKUP(F85,'Paramètres'!$A$5:$G$7,7,FALSE),1))*100,0))</f>
        <v/>
      </c>
      <c r="AA85" s="18">
        <f>IF(A85="","",IFERROR(5*((R85+L85)*H85)*(G85*1000)^4/(384*O85*I85*J85^3/12),0))</f>
        <v/>
      </c>
      <c r="AB85" s="18">
        <f>IF(A85="","",IFERROR(AA85*(1+M85),0))</f>
        <v/>
      </c>
      <c r="AC85" s="18">
        <f>IF(A85="","",IFERROR(G85*1000/300,0))</f>
        <v/>
      </c>
      <c r="AD85" s="19">
        <f>IF(A85="","",IFERROR(MAX(AA85/(G85*1000/300),AB85/(G85*1000/250))*100,0))</f>
        <v/>
      </c>
      <c r="AE85" s="20">
        <f>IF(A85="","",IF(AND(X85&lt;=100,Z85&lt;=100,AD85&lt;=100),"Conforme","À vérifier"))</f>
        <v/>
      </c>
      <c r="AF85" s="36">
        <f>IF(A85="","",IFERROR(N85*1,0))</f>
        <v/>
      </c>
    </row>
    <row r="86">
      <c r="A86" s="14" t="n"/>
      <c r="B86" s="34" t="n"/>
      <c r="C86" s="5" t="n"/>
      <c r="D86" s="5" t="n"/>
      <c r="E86" s="5" t="n"/>
      <c r="F86" s="5" t="n"/>
      <c r="G86" s="6" t="n"/>
      <c r="H86" s="6" t="n"/>
      <c r="I86" s="10" t="n"/>
      <c r="J86" s="10" t="n"/>
      <c r="K86" s="6" t="n"/>
      <c r="L86" s="6" t="n"/>
      <c r="M86" s="6" t="n"/>
      <c r="N86" s="35" t="n"/>
      <c r="O86" s="22">
        <f>IF(F86="","",IFERROR(VLOOKUP(F86,'Paramètres'!$A$5:$G$7,2,FALSE),0))</f>
        <v/>
      </c>
      <c r="P86" s="22">
        <f>IF(F86="","",IFERROR(VLOOKUP(F86,'Paramètres'!$A$5:$G$7,3,FALSE),0))</f>
        <v/>
      </c>
      <c r="Q86" s="22">
        <f>IF(F86="","",IFERROR(VLOOKUP(F86,'Paramètres'!$A$5:$G$7,4,FALSE),0))</f>
        <v/>
      </c>
      <c r="R86" s="23">
        <f>IF(A86="","",SUM(K86,'Paramètres'!$B$12))</f>
        <v/>
      </c>
      <c r="S86" s="23">
        <f>IF(A86="","",SUM(1.35*R86,1.5*L86))</f>
        <v/>
      </c>
      <c r="T86" s="23">
        <f>IF(A86="","",IFERROR(S86*H86,0))</f>
        <v/>
      </c>
      <c r="U86" s="23">
        <f>IF(A86="","",IFERROR(T86*G86^2/8,0))</f>
        <v/>
      </c>
      <c r="V86" s="23">
        <f>IF(A86="","",IFERROR(T86*G86/2,0))</f>
        <v/>
      </c>
      <c r="W86" s="23">
        <f>IF(A86="","",IFERROR(U86*1000000/(I86*J86^2/6),0))</f>
        <v/>
      </c>
      <c r="X86" s="24">
        <f>IF(A86="","",IFERROR(W86/(P86*IFERROR(VLOOKUP(F86,'Paramètres'!$A$5:$G$7,6,FALSE),0)/IFERROR(VLOOKUP(F86,'Paramètres'!$A$5:$G$7,7,FALSE),1))*100,0))</f>
        <v/>
      </c>
      <c r="Y86" s="23">
        <f>IF(A86="","",IFERROR(1.5*V86*1000/(I86*J86),0))</f>
        <v/>
      </c>
      <c r="Z86" s="24">
        <f>IF(A86="","",IFERROR(Y86/(Q86*IFERROR(VLOOKUP(F86,'Paramètres'!$A$5:$G$7,6,FALSE),0)/IFERROR(VLOOKUP(F86,'Paramètres'!$A$5:$G$7,7,FALSE),1))*100,0))</f>
        <v/>
      </c>
      <c r="AA86" s="23">
        <f>IF(A86="","",IFERROR(5*((R86+L86)*H86)*(G86*1000)^4/(384*O86*I86*J86^3/12),0))</f>
        <v/>
      </c>
      <c r="AB86" s="23">
        <f>IF(A86="","",IFERROR(AA86*(1+M86),0))</f>
        <v/>
      </c>
      <c r="AC86" s="23">
        <f>IF(A86="","",IFERROR(G86*1000/300,0))</f>
        <v/>
      </c>
      <c r="AD86" s="24">
        <f>IF(A86="","",IFERROR(MAX(AA86/(G86*1000/300),AB86/(G86*1000/250))*100,0))</f>
        <v/>
      </c>
      <c r="AE86" s="25">
        <f>IF(A86="","",IF(AND(X86&lt;=100,Z86&lt;=100,AD86&lt;=100),"Conforme","À vérifier"))</f>
        <v/>
      </c>
      <c r="AF86" s="37">
        <f>IF(A86="","",IFERROR(N86*1,0))</f>
        <v/>
      </c>
    </row>
    <row r="87">
      <c r="A87" s="14" t="n"/>
      <c r="B87" s="34" t="n"/>
      <c r="C87" s="5" t="n"/>
      <c r="D87" s="5" t="n"/>
      <c r="E87" s="5" t="n"/>
      <c r="F87" s="5" t="n"/>
      <c r="G87" s="6" t="n"/>
      <c r="H87" s="6" t="n"/>
      <c r="I87" s="10" t="n"/>
      <c r="J87" s="10" t="n"/>
      <c r="K87" s="6" t="n"/>
      <c r="L87" s="6" t="n"/>
      <c r="M87" s="6" t="n"/>
      <c r="N87" s="35" t="n"/>
      <c r="O87" s="17">
        <f>IF(F87="","",IFERROR(VLOOKUP(F87,'Paramètres'!$A$5:$G$7,2,FALSE),0))</f>
        <v/>
      </c>
      <c r="P87" s="17">
        <f>IF(F87="","",IFERROR(VLOOKUP(F87,'Paramètres'!$A$5:$G$7,3,FALSE),0))</f>
        <v/>
      </c>
      <c r="Q87" s="17">
        <f>IF(F87="","",IFERROR(VLOOKUP(F87,'Paramètres'!$A$5:$G$7,4,FALSE),0))</f>
        <v/>
      </c>
      <c r="R87" s="18">
        <f>IF(A87="","",SUM(K87,'Paramètres'!$B$12))</f>
        <v/>
      </c>
      <c r="S87" s="18">
        <f>IF(A87="","",SUM(1.35*R87,1.5*L87))</f>
        <v/>
      </c>
      <c r="T87" s="18">
        <f>IF(A87="","",IFERROR(S87*H87,0))</f>
        <v/>
      </c>
      <c r="U87" s="18">
        <f>IF(A87="","",IFERROR(T87*G87^2/8,0))</f>
        <v/>
      </c>
      <c r="V87" s="18">
        <f>IF(A87="","",IFERROR(T87*G87/2,0))</f>
        <v/>
      </c>
      <c r="W87" s="18">
        <f>IF(A87="","",IFERROR(U87*1000000/(I87*J87^2/6),0))</f>
        <v/>
      </c>
      <c r="X87" s="19">
        <f>IF(A87="","",IFERROR(W87/(P87*IFERROR(VLOOKUP(F87,'Paramètres'!$A$5:$G$7,6,FALSE),0)/IFERROR(VLOOKUP(F87,'Paramètres'!$A$5:$G$7,7,FALSE),1))*100,0))</f>
        <v/>
      </c>
      <c r="Y87" s="18">
        <f>IF(A87="","",IFERROR(1.5*V87*1000/(I87*J87),0))</f>
        <v/>
      </c>
      <c r="Z87" s="19">
        <f>IF(A87="","",IFERROR(Y87/(Q87*IFERROR(VLOOKUP(F87,'Paramètres'!$A$5:$G$7,6,FALSE),0)/IFERROR(VLOOKUP(F87,'Paramètres'!$A$5:$G$7,7,FALSE),1))*100,0))</f>
        <v/>
      </c>
      <c r="AA87" s="18">
        <f>IF(A87="","",IFERROR(5*((R87+L87)*H87)*(G87*1000)^4/(384*O87*I87*J87^3/12),0))</f>
        <v/>
      </c>
      <c r="AB87" s="18">
        <f>IF(A87="","",IFERROR(AA87*(1+M87),0))</f>
        <v/>
      </c>
      <c r="AC87" s="18">
        <f>IF(A87="","",IFERROR(G87*1000/300,0))</f>
        <v/>
      </c>
      <c r="AD87" s="19">
        <f>IF(A87="","",IFERROR(MAX(AA87/(G87*1000/300),AB87/(G87*1000/250))*100,0))</f>
        <v/>
      </c>
      <c r="AE87" s="20">
        <f>IF(A87="","",IF(AND(X87&lt;=100,Z87&lt;=100,AD87&lt;=100),"Conforme","À vérifier"))</f>
        <v/>
      </c>
      <c r="AF87" s="36">
        <f>IF(A87="","",IFERROR(N87*1,0))</f>
        <v/>
      </c>
    </row>
    <row r="88">
      <c r="A88" s="14" t="n"/>
      <c r="B88" s="34" t="n"/>
      <c r="C88" s="5" t="n"/>
      <c r="D88" s="5" t="n"/>
      <c r="E88" s="5" t="n"/>
      <c r="F88" s="5" t="n"/>
      <c r="G88" s="6" t="n"/>
      <c r="H88" s="6" t="n"/>
      <c r="I88" s="10" t="n"/>
      <c r="J88" s="10" t="n"/>
      <c r="K88" s="6" t="n"/>
      <c r="L88" s="6" t="n"/>
      <c r="M88" s="6" t="n"/>
      <c r="N88" s="35" t="n"/>
      <c r="O88" s="22">
        <f>IF(F88="","",IFERROR(VLOOKUP(F88,'Paramètres'!$A$5:$G$7,2,FALSE),0))</f>
        <v/>
      </c>
      <c r="P88" s="22">
        <f>IF(F88="","",IFERROR(VLOOKUP(F88,'Paramètres'!$A$5:$G$7,3,FALSE),0))</f>
        <v/>
      </c>
      <c r="Q88" s="22">
        <f>IF(F88="","",IFERROR(VLOOKUP(F88,'Paramètres'!$A$5:$G$7,4,FALSE),0))</f>
        <v/>
      </c>
      <c r="R88" s="23">
        <f>IF(A88="","",SUM(K88,'Paramètres'!$B$12))</f>
        <v/>
      </c>
      <c r="S88" s="23">
        <f>IF(A88="","",SUM(1.35*R88,1.5*L88))</f>
        <v/>
      </c>
      <c r="T88" s="23">
        <f>IF(A88="","",IFERROR(S88*H88,0))</f>
        <v/>
      </c>
      <c r="U88" s="23">
        <f>IF(A88="","",IFERROR(T88*G88^2/8,0))</f>
        <v/>
      </c>
      <c r="V88" s="23">
        <f>IF(A88="","",IFERROR(T88*G88/2,0))</f>
        <v/>
      </c>
      <c r="W88" s="23">
        <f>IF(A88="","",IFERROR(U88*1000000/(I88*J88^2/6),0))</f>
        <v/>
      </c>
      <c r="X88" s="24">
        <f>IF(A88="","",IFERROR(W88/(P88*IFERROR(VLOOKUP(F88,'Paramètres'!$A$5:$G$7,6,FALSE),0)/IFERROR(VLOOKUP(F88,'Paramètres'!$A$5:$G$7,7,FALSE),1))*100,0))</f>
        <v/>
      </c>
      <c r="Y88" s="23">
        <f>IF(A88="","",IFERROR(1.5*V88*1000/(I88*J88),0))</f>
        <v/>
      </c>
      <c r="Z88" s="24">
        <f>IF(A88="","",IFERROR(Y88/(Q88*IFERROR(VLOOKUP(F88,'Paramètres'!$A$5:$G$7,6,FALSE),0)/IFERROR(VLOOKUP(F88,'Paramètres'!$A$5:$G$7,7,FALSE),1))*100,0))</f>
        <v/>
      </c>
      <c r="AA88" s="23">
        <f>IF(A88="","",IFERROR(5*((R88+L88)*H88)*(G88*1000)^4/(384*O88*I88*J88^3/12),0))</f>
        <v/>
      </c>
      <c r="AB88" s="23">
        <f>IF(A88="","",IFERROR(AA88*(1+M88),0))</f>
        <v/>
      </c>
      <c r="AC88" s="23">
        <f>IF(A88="","",IFERROR(G88*1000/300,0))</f>
        <v/>
      </c>
      <c r="AD88" s="24">
        <f>IF(A88="","",IFERROR(MAX(AA88/(G88*1000/300),AB88/(G88*1000/250))*100,0))</f>
        <v/>
      </c>
      <c r="AE88" s="25">
        <f>IF(A88="","",IF(AND(X88&lt;=100,Z88&lt;=100,AD88&lt;=100),"Conforme","À vérifier"))</f>
        <v/>
      </c>
      <c r="AF88" s="37">
        <f>IF(A88="","",IFERROR(N88*1,0))</f>
        <v/>
      </c>
    </row>
    <row r="89">
      <c r="A89" s="14" t="n"/>
      <c r="B89" s="34" t="n"/>
      <c r="C89" s="5" t="n"/>
      <c r="D89" s="5" t="n"/>
      <c r="E89" s="5" t="n"/>
      <c r="F89" s="5" t="n"/>
      <c r="G89" s="6" t="n"/>
      <c r="H89" s="6" t="n"/>
      <c r="I89" s="10" t="n"/>
      <c r="J89" s="10" t="n"/>
      <c r="K89" s="6" t="n"/>
      <c r="L89" s="6" t="n"/>
      <c r="M89" s="6" t="n"/>
      <c r="N89" s="35" t="n"/>
      <c r="O89" s="17">
        <f>IF(F89="","",IFERROR(VLOOKUP(F89,'Paramètres'!$A$5:$G$7,2,FALSE),0))</f>
        <v/>
      </c>
      <c r="P89" s="17">
        <f>IF(F89="","",IFERROR(VLOOKUP(F89,'Paramètres'!$A$5:$G$7,3,FALSE),0))</f>
        <v/>
      </c>
      <c r="Q89" s="17">
        <f>IF(F89="","",IFERROR(VLOOKUP(F89,'Paramètres'!$A$5:$G$7,4,FALSE),0))</f>
        <v/>
      </c>
      <c r="R89" s="18">
        <f>IF(A89="","",SUM(K89,'Paramètres'!$B$12))</f>
        <v/>
      </c>
      <c r="S89" s="18">
        <f>IF(A89="","",SUM(1.35*R89,1.5*L89))</f>
        <v/>
      </c>
      <c r="T89" s="18">
        <f>IF(A89="","",IFERROR(S89*H89,0))</f>
        <v/>
      </c>
      <c r="U89" s="18">
        <f>IF(A89="","",IFERROR(T89*G89^2/8,0))</f>
        <v/>
      </c>
      <c r="V89" s="18">
        <f>IF(A89="","",IFERROR(T89*G89/2,0))</f>
        <v/>
      </c>
      <c r="W89" s="18">
        <f>IF(A89="","",IFERROR(U89*1000000/(I89*J89^2/6),0))</f>
        <v/>
      </c>
      <c r="X89" s="19">
        <f>IF(A89="","",IFERROR(W89/(P89*IFERROR(VLOOKUP(F89,'Paramètres'!$A$5:$G$7,6,FALSE),0)/IFERROR(VLOOKUP(F89,'Paramètres'!$A$5:$G$7,7,FALSE),1))*100,0))</f>
        <v/>
      </c>
      <c r="Y89" s="18">
        <f>IF(A89="","",IFERROR(1.5*V89*1000/(I89*J89),0))</f>
        <v/>
      </c>
      <c r="Z89" s="19">
        <f>IF(A89="","",IFERROR(Y89/(Q89*IFERROR(VLOOKUP(F89,'Paramètres'!$A$5:$G$7,6,FALSE),0)/IFERROR(VLOOKUP(F89,'Paramètres'!$A$5:$G$7,7,FALSE),1))*100,0))</f>
        <v/>
      </c>
      <c r="AA89" s="18">
        <f>IF(A89="","",IFERROR(5*((R89+L89)*H89)*(G89*1000)^4/(384*O89*I89*J89^3/12),0))</f>
        <v/>
      </c>
      <c r="AB89" s="18">
        <f>IF(A89="","",IFERROR(AA89*(1+M89),0))</f>
        <v/>
      </c>
      <c r="AC89" s="18">
        <f>IF(A89="","",IFERROR(G89*1000/300,0))</f>
        <v/>
      </c>
      <c r="AD89" s="19">
        <f>IF(A89="","",IFERROR(MAX(AA89/(G89*1000/300),AB89/(G89*1000/250))*100,0))</f>
        <v/>
      </c>
      <c r="AE89" s="20">
        <f>IF(A89="","",IF(AND(X89&lt;=100,Z89&lt;=100,AD89&lt;=100),"Conforme","À vérifier"))</f>
        <v/>
      </c>
      <c r="AF89" s="36">
        <f>IF(A89="","",IFERROR(N89*1,0))</f>
        <v/>
      </c>
    </row>
    <row r="90">
      <c r="A90" s="14" t="n"/>
      <c r="B90" s="34" t="n"/>
      <c r="C90" s="5" t="n"/>
      <c r="D90" s="5" t="n"/>
      <c r="E90" s="5" t="n"/>
      <c r="F90" s="5" t="n"/>
      <c r="G90" s="6" t="n"/>
      <c r="H90" s="6" t="n"/>
      <c r="I90" s="10" t="n"/>
      <c r="J90" s="10" t="n"/>
      <c r="K90" s="6" t="n"/>
      <c r="L90" s="6" t="n"/>
      <c r="M90" s="6" t="n"/>
      <c r="N90" s="35" t="n"/>
      <c r="O90" s="22">
        <f>IF(F90="","",IFERROR(VLOOKUP(F90,'Paramètres'!$A$5:$G$7,2,FALSE),0))</f>
        <v/>
      </c>
      <c r="P90" s="22">
        <f>IF(F90="","",IFERROR(VLOOKUP(F90,'Paramètres'!$A$5:$G$7,3,FALSE),0))</f>
        <v/>
      </c>
      <c r="Q90" s="22">
        <f>IF(F90="","",IFERROR(VLOOKUP(F90,'Paramètres'!$A$5:$G$7,4,FALSE),0))</f>
        <v/>
      </c>
      <c r="R90" s="23">
        <f>IF(A90="","",SUM(K90,'Paramètres'!$B$12))</f>
        <v/>
      </c>
      <c r="S90" s="23">
        <f>IF(A90="","",SUM(1.35*R90,1.5*L90))</f>
        <v/>
      </c>
      <c r="T90" s="23">
        <f>IF(A90="","",IFERROR(S90*H90,0))</f>
        <v/>
      </c>
      <c r="U90" s="23">
        <f>IF(A90="","",IFERROR(T90*G90^2/8,0))</f>
        <v/>
      </c>
      <c r="V90" s="23">
        <f>IF(A90="","",IFERROR(T90*G90/2,0))</f>
        <v/>
      </c>
      <c r="W90" s="23">
        <f>IF(A90="","",IFERROR(U90*1000000/(I90*J90^2/6),0))</f>
        <v/>
      </c>
      <c r="X90" s="24">
        <f>IF(A90="","",IFERROR(W90/(P90*IFERROR(VLOOKUP(F90,'Paramètres'!$A$5:$G$7,6,FALSE),0)/IFERROR(VLOOKUP(F90,'Paramètres'!$A$5:$G$7,7,FALSE),1))*100,0))</f>
        <v/>
      </c>
      <c r="Y90" s="23">
        <f>IF(A90="","",IFERROR(1.5*V90*1000/(I90*J90),0))</f>
        <v/>
      </c>
      <c r="Z90" s="24">
        <f>IF(A90="","",IFERROR(Y90/(Q90*IFERROR(VLOOKUP(F90,'Paramètres'!$A$5:$G$7,6,FALSE),0)/IFERROR(VLOOKUP(F90,'Paramètres'!$A$5:$G$7,7,FALSE),1))*100,0))</f>
        <v/>
      </c>
      <c r="AA90" s="23">
        <f>IF(A90="","",IFERROR(5*((R90+L90)*H90)*(G90*1000)^4/(384*O90*I90*J90^3/12),0))</f>
        <v/>
      </c>
      <c r="AB90" s="23">
        <f>IF(A90="","",IFERROR(AA90*(1+M90),0))</f>
        <v/>
      </c>
      <c r="AC90" s="23">
        <f>IF(A90="","",IFERROR(G90*1000/300,0))</f>
        <v/>
      </c>
      <c r="AD90" s="24">
        <f>IF(A90="","",IFERROR(MAX(AA90/(G90*1000/300),AB90/(G90*1000/250))*100,0))</f>
        <v/>
      </c>
      <c r="AE90" s="25">
        <f>IF(A90="","",IF(AND(X90&lt;=100,Z90&lt;=100,AD90&lt;=100),"Conforme","À vérifier"))</f>
        <v/>
      </c>
      <c r="AF90" s="37">
        <f>IF(A90="","",IFERROR(N90*1,0))</f>
        <v/>
      </c>
    </row>
    <row r="91">
      <c r="A91" s="14" t="n"/>
      <c r="B91" s="34" t="n"/>
      <c r="C91" s="5" t="n"/>
      <c r="D91" s="5" t="n"/>
      <c r="E91" s="5" t="n"/>
      <c r="F91" s="5" t="n"/>
      <c r="G91" s="6" t="n"/>
      <c r="H91" s="6" t="n"/>
      <c r="I91" s="10" t="n"/>
      <c r="J91" s="10" t="n"/>
      <c r="K91" s="6" t="n"/>
      <c r="L91" s="6" t="n"/>
      <c r="M91" s="6" t="n"/>
      <c r="N91" s="35" t="n"/>
      <c r="O91" s="17">
        <f>IF(F91="","",IFERROR(VLOOKUP(F91,'Paramètres'!$A$5:$G$7,2,FALSE),0))</f>
        <v/>
      </c>
      <c r="P91" s="17">
        <f>IF(F91="","",IFERROR(VLOOKUP(F91,'Paramètres'!$A$5:$G$7,3,FALSE),0))</f>
        <v/>
      </c>
      <c r="Q91" s="17">
        <f>IF(F91="","",IFERROR(VLOOKUP(F91,'Paramètres'!$A$5:$G$7,4,FALSE),0))</f>
        <v/>
      </c>
      <c r="R91" s="18">
        <f>IF(A91="","",SUM(K91,'Paramètres'!$B$12))</f>
        <v/>
      </c>
      <c r="S91" s="18">
        <f>IF(A91="","",SUM(1.35*R91,1.5*L91))</f>
        <v/>
      </c>
      <c r="T91" s="18">
        <f>IF(A91="","",IFERROR(S91*H91,0))</f>
        <v/>
      </c>
      <c r="U91" s="18">
        <f>IF(A91="","",IFERROR(T91*G91^2/8,0))</f>
        <v/>
      </c>
      <c r="V91" s="18">
        <f>IF(A91="","",IFERROR(T91*G91/2,0))</f>
        <v/>
      </c>
      <c r="W91" s="18">
        <f>IF(A91="","",IFERROR(U91*1000000/(I91*J91^2/6),0))</f>
        <v/>
      </c>
      <c r="X91" s="19">
        <f>IF(A91="","",IFERROR(W91/(P91*IFERROR(VLOOKUP(F91,'Paramètres'!$A$5:$G$7,6,FALSE),0)/IFERROR(VLOOKUP(F91,'Paramètres'!$A$5:$G$7,7,FALSE),1))*100,0))</f>
        <v/>
      </c>
      <c r="Y91" s="18">
        <f>IF(A91="","",IFERROR(1.5*V91*1000/(I91*J91),0))</f>
        <v/>
      </c>
      <c r="Z91" s="19">
        <f>IF(A91="","",IFERROR(Y91/(Q91*IFERROR(VLOOKUP(F91,'Paramètres'!$A$5:$G$7,6,FALSE),0)/IFERROR(VLOOKUP(F91,'Paramètres'!$A$5:$G$7,7,FALSE),1))*100,0))</f>
        <v/>
      </c>
      <c r="AA91" s="18">
        <f>IF(A91="","",IFERROR(5*((R91+L91)*H91)*(G91*1000)^4/(384*O91*I91*J91^3/12),0))</f>
        <v/>
      </c>
      <c r="AB91" s="18">
        <f>IF(A91="","",IFERROR(AA91*(1+M91),0))</f>
        <v/>
      </c>
      <c r="AC91" s="18">
        <f>IF(A91="","",IFERROR(G91*1000/300,0))</f>
        <v/>
      </c>
      <c r="AD91" s="19">
        <f>IF(A91="","",IFERROR(MAX(AA91/(G91*1000/300),AB91/(G91*1000/250))*100,0))</f>
        <v/>
      </c>
      <c r="AE91" s="20">
        <f>IF(A91="","",IF(AND(X91&lt;=100,Z91&lt;=100,AD91&lt;=100),"Conforme","À vérifier"))</f>
        <v/>
      </c>
      <c r="AF91" s="36">
        <f>IF(A91="","",IFERROR(N91*1,0))</f>
        <v/>
      </c>
    </row>
    <row r="92">
      <c r="A92" s="14" t="n"/>
      <c r="B92" s="34" t="n"/>
      <c r="C92" s="5" t="n"/>
      <c r="D92" s="5" t="n"/>
      <c r="E92" s="5" t="n"/>
      <c r="F92" s="5" t="n"/>
      <c r="G92" s="6" t="n"/>
      <c r="H92" s="6" t="n"/>
      <c r="I92" s="10" t="n"/>
      <c r="J92" s="10" t="n"/>
      <c r="K92" s="6" t="n"/>
      <c r="L92" s="6" t="n"/>
      <c r="M92" s="6" t="n"/>
      <c r="N92" s="35" t="n"/>
      <c r="O92" s="22">
        <f>IF(F92="","",IFERROR(VLOOKUP(F92,'Paramètres'!$A$5:$G$7,2,FALSE),0))</f>
        <v/>
      </c>
      <c r="P92" s="22">
        <f>IF(F92="","",IFERROR(VLOOKUP(F92,'Paramètres'!$A$5:$G$7,3,FALSE),0))</f>
        <v/>
      </c>
      <c r="Q92" s="22">
        <f>IF(F92="","",IFERROR(VLOOKUP(F92,'Paramètres'!$A$5:$G$7,4,FALSE),0))</f>
        <v/>
      </c>
      <c r="R92" s="23">
        <f>IF(A92="","",SUM(K92,'Paramètres'!$B$12))</f>
        <v/>
      </c>
      <c r="S92" s="23">
        <f>IF(A92="","",SUM(1.35*R92,1.5*L92))</f>
        <v/>
      </c>
      <c r="T92" s="23">
        <f>IF(A92="","",IFERROR(S92*H92,0))</f>
        <v/>
      </c>
      <c r="U92" s="23">
        <f>IF(A92="","",IFERROR(T92*G92^2/8,0))</f>
        <v/>
      </c>
      <c r="V92" s="23">
        <f>IF(A92="","",IFERROR(T92*G92/2,0))</f>
        <v/>
      </c>
      <c r="W92" s="23">
        <f>IF(A92="","",IFERROR(U92*1000000/(I92*J92^2/6),0))</f>
        <v/>
      </c>
      <c r="X92" s="24">
        <f>IF(A92="","",IFERROR(W92/(P92*IFERROR(VLOOKUP(F92,'Paramètres'!$A$5:$G$7,6,FALSE),0)/IFERROR(VLOOKUP(F92,'Paramètres'!$A$5:$G$7,7,FALSE),1))*100,0))</f>
        <v/>
      </c>
      <c r="Y92" s="23">
        <f>IF(A92="","",IFERROR(1.5*V92*1000/(I92*J92),0))</f>
        <v/>
      </c>
      <c r="Z92" s="24">
        <f>IF(A92="","",IFERROR(Y92/(Q92*IFERROR(VLOOKUP(F92,'Paramètres'!$A$5:$G$7,6,FALSE),0)/IFERROR(VLOOKUP(F92,'Paramètres'!$A$5:$G$7,7,FALSE),1))*100,0))</f>
        <v/>
      </c>
      <c r="AA92" s="23">
        <f>IF(A92="","",IFERROR(5*((R92+L92)*H92)*(G92*1000)^4/(384*O92*I92*J92^3/12),0))</f>
        <v/>
      </c>
      <c r="AB92" s="23">
        <f>IF(A92="","",IFERROR(AA92*(1+M92),0))</f>
        <v/>
      </c>
      <c r="AC92" s="23">
        <f>IF(A92="","",IFERROR(G92*1000/300,0))</f>
        <v/>
      </c>
      <c r="AD92" s="24">
        <f>IF(A92="","",IFERROR(MAX(AA92/(G92*1000/300),AB92/(G92*1000/250))*100,0))</f>
        <v/>
      </c>
      <c r="AE92" s="25">
        <f>IF(A92="","",IF(AND(X92&lt;=100,Z92&lt;=100,AD92&lt;=100),"Conforme","À vérifier"))</f>
        <v/>
      </c>
      <c r="AF92" s="37">
        <f>IF(A92="","",IFERROR(N92*1,0))</f>
        <v/>
      </c>
    </row>
    <row r="93">
      <c r="A93" s="14" t="n"/>
      <c r="B93" s="34" t="n"/>
      <c r="C93" s="5" t="n"/>
      <c r="D93" s="5" t="n"/>
      <c r="E93" s="5" t="n"/>
      <c r="F93" s="5" t="n"/>
      <c r="G93" s="6" t="n"/>
      <c r="H93" s="6" t="n"/>
      <c r="I93" s="10" t="n"/>
      <c r="J93" s="10" t="n"/>
      <c r="K93" s="6" t="n"/>
      <c r="L93" s="6" t="n"/>
      <c r="M93" s="6" t="n"/>
      <c r="N93" s="35" t="n"/>
      <c r="O93" s="17">
        <f>IF(F93="","",IFERROR(VLOOKUP(F93,'Paramètres'!$A$5:$G$7,2,FALSE),0))</f>
        <v/>
      </c>
      <c r="P93" s="17">
        <f>IF(F93="","",IFERROR(VLOOKUP(F93,'Paramètres'!$A$5:$G$7,3,FALSE),0))</f>
        <v/>
      </c>
      <c r="Q93" s="17">
        <f>IF(F93="","",IFERROR(VLOOKUP(F93,'Paramètres'!$A$5:$G$7,4,FALSE),0))</f>
        <v/>
      </c>
      <c r="R93" s="18">
        <f>IF(A93="","",SUM(K93,'Paramètres'!$B$12))</f>
        <v/>
      </c>
      <c r="S93" s="18">
        <f>IF(A93="","",SUM(1.35*R93,1.5*L93))</f>
        <v/>
      </c>
      <c r="T93" s="18">
        <f>IF(A93="","",IFERROR(S93*H93,0))</f>
        <v/>
      </c>
      <c r="U93" s="18">
        <f>IF(A93="","",IFERROR(T93*G93^2/8,0))</f>
        <v/>
      </c>
      <c r="V93" s="18">
        <f>IF(A93="","",IFERROR(T93*G93/2,0))</f>
        <v/>
      </c>
      <c r="W93" s="18">
        <f>IF(A93="","",IFERROR(U93*1000000/(I93*J93^2/6),0))</f>
        <v/>
      </c>
      <c r="X93" s="19">
        <f>IF(A93="","",IFERROR(W93/(P93*IFERROR(VLOOKUP(F93,'Paramètres'!$A$5:$G$7,6,FALSE),0)/IFERROR(VLOOKUP(F93,'Paramètres'!$A$5:$G$7,7,FALSE),1))*100,0))</f>
        <v/>
      </c>
      <c r="Y93" s="18">
        <f>IF(A93="","",IFERROR(1.5*V93*1000/(I93*J93),0))</f>
        <v/>
      </c>
      <c r="Z93" s="19">
        <f>IF(A93="","",IFERROR(Y93/(Q93*IFERROR(VLOOKUP(F93,'Paramètres'!$A$5:$G$7,6,FALSE),0)/IFERROR(VLOOKUP(F93,'Paramètres'!$A$5:$G$7,7,FALSE),1))*100,0))</f>
        <v/>
      </c>
      <c r="AA93" s="18">
        <f>IF(A93="","",IFERROR(5*((R93+L93)*H93)*(G93*1000)^4/(384*O93*I93*J93^3/12),0))</f>
        <v/>
      </c>
      <c r="AB93" s="18">
        <f>IF(A93="","",IFERROR(AA93*(1+M93),0))</f>
        <v/>
      </c>
      <c r="AC93" s="18">
        <f>IF(A93="","",IFERROR(G93*1000/300,0))</f>
        <v/>
      </c>
      <c r="AD93" s="19">
        <f>IF(A93="","",IFERROR(MAX(AA93/(G93*1000/300),AB93/(G93*1000/250))*100,0))</f>
        <v/>
      </c>
      <c r="AE93" s="20">
        <f>IF(A93="","",IF(AND(X93&lt;=100,Z93&lt;=100,AD93&lt;=100),"Conforme","À vérifier"))</f>
        <v/>
      </c>
      <c r="AF93" s="36">
        <f>IF(A93="","",IFERROR(N93*1,0))</f>
        <v/>
      </c>
    </row>
    <row r="94">
      <c r="A94" s="14" t="n"/>
      <c r="B94" s="34" t="n"/>
      <c r="C94" s="5" t="n"/>
      <c r="D94" s="5" t="n"/>
      <c r="E94" s="5" t="n"/>
      <c r="F94" s="5" t="n"/>
      <c r="G94" s="6" t="n"/>
      <c r="H94" s="6" t="n"/>
      <c r="I94" s="10" t="n"/>
      <c r="J94" s="10" t="n"/>
      <c r="K94" s="6" t="n"/>
      <c r="L94" s="6" t="n"/>
      <c r="M94" s="6" t="n"/>
      <c r="N94" s="35" t="n"/>
      <c r="O94" s="22">
        <f>IF(F94="","",IFERROR(VLOOKUP(F94,'Paramètres'!$A$5:$G$7,2,FALSE),0))</f>
        <v/>
      </c>
      <c r="P94" s="22">
        <f>IF(F94="","",IFERROR(VLOOKUP(F94,'Paramètres'!$A$5:$G$7,3,FALSE),0))</f>
        <v/>
      </c>
      <c r="Q94" s="22">
        <f>IF(F94="","",IFERROR(VLOOKUP(F94,'Paramètres'!$A$5:$G$7,4,FALSE),0))</f>
        <v/>
      </c>
      <c r="R94" s="23">
        <f>IF(A94="","",SUM(K94,'Paramètres'!$B$12))</f>
        <v/>
      </c>
      <c r="S94" s="23">
        <f>IF(A94="","",SUM(1.35*R94,1.5*L94))</f>
        <v/>
      </c>
      <c r="T94" s="23">
        <f>IF(A94="","",IFERROR(S94*H94,0))</f>
        <v/>
      </c>
      <c r="U94" s="23">
        <f>IF(A94="","",IFERROR(T94*G94^2/8,0))</f>
        <v/>
      </c>
      <c r="V94" s="23">
        <f>IF(A94="","",IFERROR(T94*G94/2,0))</f>
        <v/>
      </c>
      <c r="W94" s="23">
        <f>IF(A94="","",IFERROR(U94*1000000/(I94*J94^2/6),0))</f>
        <v/>
      </c>
      <c r="X94" s="24">
        <f>IF(A94="","",IFERROR(W94/(P94*IFERROR(VLOOKUP(F94,'Paramètres'!$A$5:$G$7,6,FALSE),0)/IFERROR(VLOOKUP(F94,'Paramètres'!$A$5:$G$7,7,FALSE),1))*100,0))</f>
        <v/>
      </c>
      <c r="Y94" s="23">
        <f>IF(A94="","",IFERROR(1.5*V94*1000/(I94*J94),0))</f>
        <v/>
      </c>
      <c r="Z94" s="24">
        <f>IF(A94="","",IFERROR(Y94/(Q94*IFERROR(VLOOKUP(F94,'Paramètres'!$A$5:$G$7,6,FALSE),0)/IFERROR(VLOOKUP(F94,'Paramètres'!$A$5:$G$7,7,FALSE),1))*100,0))</f>
        <v/>
      </c>
      <c r="AA94" s="23">
        <f>IF(A94="","",IFERROR(5*((R94+L94)*H94)*(G94*1000)^4/(384*O94*I94*J94^3/12),0))</f>
        <v/>
      </c>
      <c r="AB94" s="23">
        <f>IF(A94="","",IFERROR(AA94*(1+M94),0))</f>
        <v/>
      </c>
      <c r="AC94" s="23">
        <f>IF(A94="","",IFERROR(G94*1000/300,0))</f>
        <v/>
      </c>
      <c r="AD94" s="24">
        <f>IF(A94="","",IFERROR(MAX(AA94/(G94*1000/300),AB94/(G94*1000/250))*100,0))</f>
        <v/>
      </c>
      <c r="AE94" s="25">
        <f>IF(A94="","",IF(AND(X94&lt;=100,Z94&lt;=100,AD94&lt;=100),"Conforme","À vérifier"))</f>
        <v/>
      </c>
      <c r="AF94" s="37">
        <f>IF(A94="","",IFERROR(N94*1,0))</f>
        <v/>
      </c>
    </row>
    <row r="95">
      <c r="A95" s="14" t="n"/>
      <c r="B95" s="34" t="n"/>
      <c r="C95" s="5" t="n"/>
      <c r="D95" s="5" t="n"/>
      <c r="E95" s="5" t="n"/>
      <c r="F95" s="5" t="n"/>
      <c r="G95" s="6" t="n"/>
      <c r="H95" s="6" t="n"/>
      <c r="I95" s="10" t="n"/>
      <c r="J95" s="10" t="n"/>
      <c r="K95" s="6" t="n"/>
      <c r="L95" s="6" t="n"/>
      <c r="M95" s="6" t="n"/>
      <c r="N95" s="35" t="n"/>
      <c r="O95" s="17">
        <f>IF(F95="","",IFERROR(VLOOKUP(F95,'Paramètres'!$A$5:$G$7,2,FALSE),0))</f>
        <v/>
      </c>
      <c r="P95" s="17">
        <f>IF(F95="","",IFERROR(VLOOKUP(F95,'Paramètres'!$A$5:$G$7,3,FALSE),0))</f>
        <v/>
      </c>
      <c r="Q95" s="17">
        <f>IF(F95="","",IFERROR(VLOOKUP(F95,'Paramètres'!$A$5:$G$7,4,FALSE),0))</f>
        <v/>
      </c>
      <c r="R95" s="18">
        <f>IF(A95="","",SUM(K95,'Paramètres'!$B$12))</f>
        <v/>
      </c>
      <c r="S95" s="18">
        <f>IF(A95="","",SUM(1.35*R95,1.5*L95))</f>
        <v/>
      </c>
      <c r="T95" s="18">
        <f>IF(A95="","",IFERROR(S95*H95,0))</f>
        <v/>
      </c>
      <c r="U95" s="18">
        <f>IF(A95="","",IFERROR(T95*G95^2/8,0))</f>
        <v/>
      </c>
      <c r="V95" s="18">
        <f>IF(A95="","",IFERROR(T95*G95/2,0))</f>
        <v/>
      </c>
      <c r="W95" s="18">
        <f>IF(A95="","",IFERROR(U95*1000000/(I95*J95^2/6),0))</f>
        <v/>
      </c>
      <c r="X95" s="19">
        <f>IF(A95="","",IFERROR(W95/(P95*IFERROR(VLOOKUP(F95,'Paramètres'!$A$5:$G$7,6,FALSE),0)/IFERROR(VLOOKUP(F95,'Paramètres'!$A$5:$G$7,7,FALSE),1))*100,0))</f>
        <v/>
      </c>
      <c r="Y95" s="18">
        <f>IF(A95="","",IFERROR(1.5*V95*1000/(I95*J95),0))</f>
        <v/>
      </c>
      <c r="Z95" s="19">
        <f>IF(A95="","",IFERROR(Y95/(Q95*IFERROR(VLOOKUP(F95,'Paramètres'!$A$5:$G$7,6,FALSE),0)/IFERROR(VLOOKUP(F95,'Paramètres'!$A$5:$G$7,7,FALSE),1))*100,0))</f>
        <v/>
      </c>
      <c r="AA95" s="18">
        <f>IF(A95="","",IFERROR(5*((R95+L95)*H95)*(G95*1000)^4/(384*O95*I95*J95^3/12),0))</f>
        <v/>
      </c>
      <c r="AB95" s="18">
        <f>IF(A95="","",IFERROR(AA95*(1+M95),0))</f>
        <v/>
      </c>
      <c r="AC95" s="18">
        <f>IF(A95="","",IFERROR(G95*1000/300,0))</f>
        <v/>
      </c>
      <c r="AD95" s="19">
        <f>IF(A95="","",IFERROR(MAX(AA95/(G95*1000/300),AB95/(G95*1000/250))*100,0))</f>
        <v/>
      </c>
      <c r="AE95" s="20">
        <f>IF(A95="","",IF(AND(X95&lt;=100,Z95&lt;=100,AD95&lt;=100),"Conforme","À vérifier"))</f>
        <v/>
      </c>
      <c r="AF95" s="36">
        <f>IF(A95="","",IFERROR(N95*1,0))</f>
        <v/>
      </c>
    </row>
    <row r="96">
      <c r="A96" s="14" t="n"/>
      <c r="B96" s="34" t="n"/>
      <c r="C96" s="5" t="n"/>
      <c r="D96" s="5" t="n"/>
      <c r="E96" s="5" t="n"/>
      <c r="F96" s="5" t="n"/>
      <c r="G96" s="6" t="n"/>
      <c r="H96" s="6" t="n"/>
      <c r="I96" s="10" t="n"/>
      <c r="J96" s="10" t="n"/>
      <c r="K96" s="6" t="n"/>
      <c r="L96" s="6" t="n"/>
      <c r="M96" s="6" t="n"/>
      <c r="N96" s="35" t="n"/>
      <c r="O96" s="22">
        <f>IF(F96="","",IFERROR(VLOOKUP(F96,'Paramètres'!$A$5:$G$7,2,FALSE),0))</f>
        <v/>
      </c>
      <c r="P96" s="22">
        <f>IF(F96="","",IFERROR(VLOOKUP(F96,'Paramètres'!$A$5:$G$7,3,FALSE),0))</f>
        <v/>
      </c>
      <c r="Q96" s="22">
        <f>IF(F96="","",IFERROR(VLOOKUP(F96,'Paramètres'!$A$5:$G$7,4,FALSE),0))</f>
        <v/>
      </c>
      <c r="R96" s="23">
        <f>IF(A96="","",SUM(K96,'Paramètres'!$B$12))</f>
        <v/>
      </c>
      <c r="S96" s="23">
        <f>IF(A96="","",SUM(1.35*R96,1.5*L96))</f>
        <v/>
      </c>
      <c r="T96" s="23">
        <f>IF(A96="","",IFERROR(S96*H96,0))</f>
        <v/>
      </c>
      <c r="U96" s="23">
        <f>IF(A96="","",IFERROR(T96*G96^2/8,0))</f>
        <v/>
      </c>
      <c r="V96" s="23">
        <f>IF(A96="","",IFERROR(T96*G96/2,0))</f>
        <v/>
      </c>
      <c r="W96" s="23">
        <f>IF(A96="","",IFERROR(U96*1000000/(I96*J96^2/6),0))</f>
        <v/>
      </c>
      <c r="X96" s="24">
        <f>IF(A96="","",IFERROR(W96/(P96*IFERROR(VLOOKUP(F96,'Paramètres'!$A$5:$G$7,6,FALSE),0)/IFERROR(VLOOKUP(F96,'Paramètres'!$A$5:$G$7,7,FALSE),1))*100,0))</f>
        <v/>
      </c>
      <c r="Y96" s="23">
        <f>IF(A96="","",IFERROR(1.5*V96*1000/(I96*J96),0))</f>
        <v/>
      </c>
      <c r="Z96" s="24">
        <f>IF(A96="","",IFERROR(Y96/(Q96*IFERROR(VLOOKUP(F96,'Paramètres'!$A$5:$G$7,6,FALSE),0)/IFERROR(VLOOKUP(F96,'Paramètres'!$A$5:$G$7,7,FALSE),1))*100,0))</f>
        <v/>
      </c>
      <c r="AA96" s="23">
        <f>IF(A96="","",IFERROR(5*((R96+L96)*H96)*(G96*1000)^4/(384*O96*I96*J96^3/12),0))</f>
        <v/>
      </c>
      <c r="AB96" s="23">
        <f>IF(A96="","",IFERROR(AA96*(1+M96),0))</f>
        <v/>
      </c>
      <c r="AC96" s="23">
        <f>IF(A96="","",IFERROR(G96*1000/300,0))</f>
        <v/>
      </c>
      <c r="AD96" s="24">
        <f>IF(A96="","",IFERROR(MAX(AA96/(G96*1000/300),AB96/(G96*1000/250))*100,0))</f>
        <v/>
      </c>
      <c r="AE96" s="25">
        <f>IF(A96="","",IF(AND(X96&lt;=100,Z96&lt;=100,AD96&lt;=100),"Conforme","À vérifier"))</f>
        <v/>
      </c>
      <c r="AF96" s="37">
        <f>IF(A96="","",IFERROR(N96*1,0))</f>
        <v/>
      </c>
    </row>
    <row r="97">
      <c r="A97" s="14" t="n"/>
      <c r="B97" s="34" t="n"/>
      <c r="C97" s="5" t="n"/>
      <c r="D97" s="5" t="n"/>
      <c r="E97" s="5" t="n"/>
      <c r="F97" s="5" t="n"/>
      <c r="G97" s="6" t="n"/>
      <c r="H97" s="6" t="n"/>
      <c r="I97" s="10" t="n"/>
      <c r="J97" s="10" t="n"/>
      <c r="K97" s="6" t="n"/>
      <c r="L97" s="6" t="n"/>
      <c r="M97" s="6" t="n"/>
      <c r="N97" s="35" t="n"/>
      <c r="O97" s="17">
        <f>IF(F97="","",IFERROR(VLOOKUP(F97,'Paramètres'!$A$5:$G$7,2,FALSE),0))</f>
        <v/>
      </c>
      <c r="P97" s="17">
        <f>IF(F97="","",IFERROR(VLOOKUP(F97,'Paramètres'!$A$5:$G$7,3,FALSE),0))</f>
        <v/>
      </c>
      <c r="Q97" s="17">
        <f>IF(F97="","",IFERROR(VLOOKUP(F97,'Paramètres'!$A$5:$G$7,4,FALSE),0))</f>
        <v/>
      </c>
      <c r="R97" s="18">
        <f>IF(A97="","",SUM(K97,'Paramètres'!$B$12))</f>
        <v/>
      </c>
      <c r="S97" s="18">
        <f>IF(A97="","",SUM(1.35*R97,1.5*L97))</f>
        <v/>
      </c>
      <c r="T97" s="18">
        <f>IF(A97="","",IFERROR(S97*H97,0))</f>
        <v/>
      </c>
      <c r="U97" s="18">
        <f>IF(A97="","",IFERROR(T97*G97^2/8,0))</f>
        <v/>
      </c>
      <c r="V97" s="18">
        <f>IF(A97="","",IFERROR(T97*G97/2,0))</f>
        <v/>
      </c>
      <c r="W97" s="18">
        <f>IF(A97="","",IFERROR(U97*1000000/(I97*J97^2/6),0))</f>
        <v/>
      </c>
      <c r="X97" s="19">
        <f>IF(A97="","",IFERROR(W97/(P97*IFERROR(VLOOKUP(F97,'Paramètres'!$A$5:$G$7,6,FALSE),0)/IFERROR(VLOOKUP(F97,'Paramètres'!$A$5:$G$7,7,FALSE),1))*100,0))</f>
        <v/>
      </c>
      <c r="Y97" s="18">
        <f>IF(A97="","",IFERROR(1.5*V97*1000/(I97*J97),0))</f>
        <v/>
      </c>
      <c r="Z97" s="19">
        <f>IF(A97="","",IFERROR(Y97/(Q97*IFERROR(VLOOKUP(F97,'Paramètres'!$A$5:$G$7,6,FALSE),0)/IFERROR(VLOOKUP(F97,'Paramètres'!$A$5:$G$7,7,FALSE),1))*100,0))</f>
        <v/>
      </c>
      <c r="AA97" s="18">
        <f>IF(A97="","",IFERROR(5*((R97+L97)*H97)*(G97*1000)^4/(384*O97*I97*J97^3/12),0))</f>
        <v/>
      </c>
      <c r="AB97" s="18">
        <f>IF(A97="","",IFERROR(AA97*(1+M97),0))</f>
        <v/>
      </c>
      <c r="AC97" s="18">
        <f>IF(A97="","",IFERROR(G97*1000/300,0))</f>
        <v/>
      </c>
      <c r="AD97" s="19">
        <f>IF(A97="","",IFERROR(MAX(AA97/(G97*1000/300),AB97/(G97*1000/250))*100,0))</f>
        <v/>
      </c>
      <c r="AE97" s="20">
        <f>IF(A97="","",IF(AND(X97&lt;=100,Z97&lt;=100,AD97&lt;=100),"Conforme","À vérifier"))</f>
        <v/>
      </c>
      <c r="AF97" s="36">
        <f>IF(A97="","",IFERROR(N97*1,0))</f>
        <v/>
      </c>
    </row>
    <row r="98">
      <c r="A98" s="14" t="n"/>
      <c r="B98" s="34" t="n"/>
      <c r="C98" s="5" t="n"/>
      <c r="D98" s="5" t="n"/>
      <c r="E98" s="5" t="n"/>
      <c r="F98" s="5" t="n"/>
      <c r="G98" s="6" t="n"/>
      <c r="H98" s="6" t="n"/>
      <c r="I98" s="10" t="n"/>
      <c r="J98" s="10" t="n"/>
      <c r="K98" s="6" t="n"/>
      <c r="L98" s="6" t="n"/>
      <c r="M98" s="6" t="n"/>
      <c r="N98" s="35" t="n"/>
      <c r="O98" s="22">
        <f>IF(F98="","",IFERROR(VLOOKUP(F98,'Paramètres'!$A$5:$G$7,2,FALSE),0))</f>
        <v/>
      </c>
      <c r="P98" s="22">
        <f>IF(F98="","",IFERROR(VLOOKUP(F98,'Paramètres'!$A$5:$G$7,3,FALSE),0))</f>
        <v/>
      </c>
      <c r="Q98" s="22">
        <f>IF(F98="","",IFERROR(VLOOKUP(F98,'Paramètres'!$A$5:$G$7,4,FALSE),0))</f>
        <v/>
      </c>
      <c r="R98" s="23">
        <f>IF(A98="","",SUM(K98,'Paramètres'!$B$12))</f>
        <v/>
      </c>
      <c r="S98" s="23">
        <f>IF(A98="","",SUM(1.35*R98,1.5*L98))</f>
        <v/>
      </c>
      <c r="T98" s="23">
        <f>IF(A98="","",IFERROR(S98*H98,0))</f>
        <v/>
      </c>
      <c r="U98" s="23">
        <f>IF(A98="","",IFERROR(T98*G98^2/8,0))</f>
        <v/>
      </c>
      <c r="V98" s="23">
        <f>IF(A98="","",IFERROR(T98*G98/2,0))</f>
        <v/>
      </c>
      <c r="W98" s="23">
        <f>IF(A98="","",IFERROR(U98*1000000/(I98*J98^2/6),0))</f>
        <v/>
      </c>
      <c r="X98" s="24">
        <f>IF(A98="","",IFERROR(W98/(P98*IFERROR(VLOOKUP(F98,'Paramètres'!$A$5:$G$7,6,FALSE),0)/IFERROR(VLOOKUP(F98,'Paramètres'!$A$5:$G$7,7,FALSE),1))*100,0))</f>
        <v/>
      </c>
      <c r="Y98" s="23">
        <f>IF(A98="","",IFERROR(1.5*V98*1000/(I98*J98),0))</f>
        <v/>
      </c>
      <c r="Z98" s="24">
        <f>IF(A98="","",IFERROR(Y98/(Q98*IFERROR(VLOOKUP(F98,'Paramètres'!$A$5:$G$7,6,FALSE),0)/IFERROR(VLOOKUP(F98,'Paramètres'!$A$5:$G$7,7,FALSE),1))*100,0))</f>
        <v/>
      </c>
      <c r="AA98" s="23">
        <f>IF(A98="","",IFERROR(5*((R98+L98)*H98)*(G98*1000)^4/(384*O98*I98*J98^3/12),0))</f>
        <v/>
      </c>
      <c r="AB98" s="23">
        <f>IF(A98="","",IFERROR(AA98*(1+M98),0))</f>
        <v/>
      </c>
      <c r="AC98" s="23">
        <f>IF(A98="","",IFERROR(G98*1000/300,0))</f>
        <v/>
      </c>
      <c r="AD98" s="24">
        <f>IF(A98="","",IFERROR(MAX(AA98/(G98*1000/300),AB98/(G98*1000/250))*100,0))</f>
        <v/>
      </c>
      <c r="AE98" s="25">
        <f>IF(A98="","",IF(AND(X98&lt;=100,Z98&lt;=100,AD98&lt;=100),"Conforme","À vérifier"))</f>
        <v/>
      </c>
      <c r="AF98" s="37">
        <f>IF(A98="","",IFERROR(N98*1,0))</f>
        <v/>
      </c>
    </row>
    <row r="99">
      <c r="A99" s="14" t="n"/>
      <c r="B99" s="34" t="n"/>
      <c r="C99" s="5" t="n"/>
      <c r="D99" s="5" t="n"/>
      <c r="E99" s="5" t="n"/>
      <c r="F99" s="5" t="n"/>
      <c r="G99" s="6" t="n"/>
      <c r="H99" s="6" t="n"/>
      <c r="I99" s="10" t="n"/>
      <c r="J99" s="10" t="n"/>
      <c r="K99" s="6" t="n"/>
      <c r="L99" s="6" t="n"/>
      <c r="M99" s="6" t="n"/>
      <c r="N99" s="35" t="n"/>
      <c r="O99" s="17">
        <f>IF(F99="","",IFERROR(VLOOKUP(F99,'Paramètres'!$A$5:$G$7,2,FALSE),0))</f>
        <v/>
      </c>
      <c r="P99" s="17">
        <f>IF(F99="","",IFERROR(VLOOKUP(F99,'Paramètres'!$A$5:$G$7,3,FALSE),0))</f>
        <v/>
      </c>
      <c r="Q99" s="17">
        <f>IF(F99="","",IFERROR(VLOOKUP(F99,'Paramètres'!$A$5:$G$7,4,FALSE),0))</f>
        <v/>
      </c>
      <c r="R99" s="18">
        <f>IF(A99="","",SUM(K99,'Paramètres'!$B$12))</f>
        <v/>
      </c>
      <c r="S99" s="18">
        <f>IF(A99="","",SUM(1.35*R99,1.5*L99))</f>
        <v/>
      </c>
      <c r="T99" s="18">
        <f>IF(A99="","",IFERROR(S99*H99,0))</f>
        <v/>
      </c>
      <c r="U99" s="18">
        <f>IF(A99="","",IFERROR(T99*G99^2/8,0))</f>
        <v/>
      </c>
      <c r="V99" s="18">
        <f>IF(A99="","",IFERROR(T99*G99/2,0))</f>
        <v/>
      </c>
      <c r="W99" s="18">
        <f>IF(A99="","",IFERROR(U99*1000000/(I99*J99^2/6),0))</f>
        <v/>
      </c>
      <c r="X99" s="19">
        <f>IF(A99="","",IFERROR(W99/(P99*IFERROR(VLOOKUP(F99,'Paramètres'!$A$5:$G$7,6,FALSE),0)/IFERROR(VLOOKUP(F99,'Paramètres'!$A$5:$G$7,7,FALSE),1))*100,0))</f>
        <v/>
      </c>
      <c r="Y99" s="18">
        <f>IF(A99="","",IFERROR(1.5*V99*1000/(I99*J99),0))</f>
        <v/>
      </c>
      <c r="Z99" s="19">
        <f>IF(A99="","",IFERROR(Y99/(Q99*IFERROR(VLOOKUP(F99,'Paramètres'!$A$5:$G$7,6,FALSE),0)/IFERROR(VLOOKUP(F99,'Paramètres'!$A$5:$G$7,7,FALSE),1))*100,0))</f>
        <v/>
      </c>
      <c r="AA99" s="18">
        <f>IF(A99="","",IFERROR(5*((R99+L99)*H99)*(G99*1000)^4/(384*O99*I99*J99^3/12),0))</f>
        <v/>
      </c>
      <c r="AB99" s="18">
        <f>IF(A99="","",IFERROR(AA99*(1+M99),0))</f>
        <v/>
      </c>
      <c r="AC99" s="18">
        <f>IF(A99="","",IFERROR(G99*1000/300,0))</f>
        <v/>
      </c>
      <c r="AD99" s="19">
        <f>IF(A99="","",IFERROR(MAX(AA99/(G99*1000/300),AB99/(G99*1000/250))*100,0))</f>
        <v/>
      </c>
      <c r="AE99" s="20">
        <f>IF(A99="","",IF(AND(X99&lt;=100,Z99&lt;=100,AD99&lt;=100),"Conforme","À vérifier"))</f>
        <v/>
      </c>
      <c r="AF99" s="36">
        <f>IF(A99="","",IFERROR(N99*1,0))</f>
        <v/>
      </c>
    </row>
    <row r="100">
      <c r="A100" s="14" t="n"/>
      <c r="B100" s="34" t="n"/>
      <c r="C100" s="5" t="n"/>
      <c r="D100" s="5" t="n"/>
      <c r="E100" s="5" t="n"/>
      <c r="F100" s="5" t="n"/>
      <c r="G100" s="6" t="n"/>
      <c r="H100" s="6" t="n"/>
      <c r="I100" s="10" t="n"/>
      <c r="J100" s="10" t="n"/>
      <c r="K100" s="6" t="n"/>
      <c r="L100" s="6" t="n"/>
      <c r="M100" s="6" t="n"/>
      <c r="N100" s="35" t="n"/>
      <c r="O100" s="22">
        <f>IF(F100="","",IFERROR(VLOOKUP(F100,'Paramètres'!$A$5:$G$7,2,FALSE),0))</f>
        <v/>
      </c>
      <c r="P100" s="22">
        <f>IF(F100="","",IFERROR(VLOOKUP(F100,'Paramètres'!$A$5:$G$7,3,FALSE),0))</f>
        <v/>
      </c>
      <c r="Q100" s="22">
        <f>IF(F100="","",IFERROR(VLOOKUP(F100,'Paramètres'!$A$5:$G$7,4,FALSE),0))</f>
        <v/>
      </c>
      <c r="R100" s="23">
        <f>IF(A100="","",SUM(K100,'Paramètres'!$B$12))</f>
        <v/>
      </c>
      <c r="S100" s="23">
        <f>IF(A100="","",SUM(1.35*R100,1.5*L100))</f>
        <v/>
      </c>
      <c r="T100" s="23">
        <f>IF(A100="","",IFERROR(S100*H100,0))</f>
        <v/>
      </c>
      <c r="U100" s="23">
        <f>IF(A100="","",IFERROR(T100*G100^2/8,0))</f>
        <v/>
      </c>
      <c r="V100" s="23">
        <f>IF(A100="","",IFERROR(T100*G100/2,0))</f>
        <v/>
      </c>
      <c r="W100" s="23">
        <f>IF(A100="","",IFERROR(U100*1000000/(I100*J100^2/6),0))</f>
        <v/>
      </c>
      <c r="X100" s="24">
        <f>IF(A100="","",IFERROR(W100/(P100*IFERROR(VLOOKUP(F100,'Paramètres'!$A$5:$G$7,6,FALSE),0)/IFERROR(VLOOKUP(F100,'Paramètres'!$A$5:$G$7,7,FALSE),1))*100,0))</f>
        <v/>
      </c>
      <c r="Y100" s="23">
        <f>IF(A100="","",IFERROR(1.5*V100*1000/(I100*J100),0))</f>
        <v/>
      </c>
      <c r="Z100" s="24">
        <f>IF(A100="","",IFERROR(Y100/(Q100*IFERROR(VLOOKUP(F100,'Paramètres'!$A$5:$G$7,6,FALSE),0)/IFERROR(VLOOKUP(F100,'Paramètres'!$A$5:$G$7,7,FALSE),1))*100,0))</f>
        <v/>
      </c>
      <c r="AA100" s="23">
        <f>IF(A100="","",IFERROR(5*((R100+L100)*H100)*(G100*1000)^4/(384*O100*I100*J100^3/12),0))</f>
        <v/>
      </c>
      <c r="AB100" s="23">
        <f>IF(A100="","",IFERROR(AA100*(1+M100),0))</f>
        <v/>
      </c>
      <c r="AC100" s="23">
        <f>IF(A100="","",IFERROR(G100*1000/300,0))</f>
        <v/>
      </c>
      <c r="AD100" s="24">
        <f>IF(A100="","",IFERROR(MAX(AA100/(G100*1000/300),AB100/(G100*1000/250))*100,0))</f>
        <v/>
      </c>
      <c r="AE100" s="25">
        <f>IF(A100="","",IF(AND(X100&lt;=100,Z100&lt;=100,AD100&lt;=100),"Conforme","À vérifier"))</f>
        <v/>
      </c>
      <c r="AF100" s="37">
        <f>IF(A100="","",IFERROR(N100*1,0))</f>
        <v/>
      </c>
    </row>
    <row r="101">
      <c r="A101" s="14" t="n"/>
      <c r="B101" s="34" t="n"/>
      <c r="C101" s="5" t="n"/>
      <c r="D101" s="5" t="n"/>
      <c r="E101" s="5" t="n"/>
      <c r="F101" s="5" t="n"/>
      <c r="G101" s="6" t="n"/>
      <c r="H101" s="6" t="n"/>
      <c r="I101" s="10" t="n"/>
      <c r="J101" s="10" t="n"/>
      <c r="K101" s="6" t="n"/>
      <c r="L101" s="6" t="n"/>
      <c r="M101" s="6" t="n"/>
      <c r="N101" s="35" t="n"/>
      <c r="O101" s="17">
        <f>IF(F101="","",IFERROR(VLOOKUP(F101,'Paramètres'!$A$5:$G$7,2,FALSE),0))</f>
        <v/>
      </c>
      <c r="P101" s="17">
        <f>IF(F101="","",IFERROR(VLOOKUP(F101,'Paramètres'!$A$5:$G$7,3,FALSE),0))</f>
        <v/>
      </c>
      <c r="Q101" s="17">
        <f>IF(F101="","",IFERROR(VLOOKUP(F101,'Paramètres'!$A$5:$G$7,4,FALSE),0))</f>
        <v/>
      </c>
      <c r="R101" s="18">
        <f>IF(A101="","",SUM(K101,'Paramètres'!$B$12))</f>
        <v/>
      </c>
      <c r="S101" s="18">
        <f>IF(A101="","",SUM(1.35*R101,1.5*L101))</f>
        <v/>
      </c>
      <c r="T101" s="18">
        <f>IF(A101="","",IFERROR(S101*H101,0))</f>
        <v/>
      </c>
      <c r="U101" s="18">
        <f>IF(A101="","",IFERROR(T101*G101^2/8,0))</f>
        <v/>
      </c>
      <c r="V101" s="18">
        <f>IF(A101="","",IFERROR(T101*G101/2,0))</f>
        <v/>
      </c>
      <c r="W101" s="18">
        <f>IF(A101="","",IFERROR(U101*1000000/(I101*J101^2/6),0))</f>
        <v/>
      </c>
      <c r="X101" s="19">
        <f>IF(A101="","",IFERROR(W101/(P101*IFERROR(VLOOKUP(F101,'Paramètres'!$A$5:$G$7,6,FALSE),0)/IFERROR(VLOOKUP(F101,'Paramètres'!$A$5:$G$7,7,FALSE),1))*100,0))</f>
        <v/>
      </c>
      <c r="Y101" s="18">
        <f>IF(A101="","",IFERROR(1.5*V101*1000/(I101*J101),0))</f>
        <v/>
      </c>
      <c r="Z101" s="19">
        <f>IF(A101="","",IFERROR(Y101/(Q101*IFERROR(VLOOKUP(F101,'Paramètres'!$A$5:$G$7,6,FALSE),0)/IFERROR(VLOOKUP(F101,'Paramètres'!$A$5:$G$7,7,FALSE),1))*100,0))</f>
        <v/>
      </c>
      <c r="AA101" s="18">
        <f>IF(A101="","",IFERROR(5*((R101+L101)*H101)*(G101*1000)^4/(384*O101*I101*J101^3/12),0))</f>
        <v/>
      </c>
      <c r="AB101" s="18">
        <f>IF(A101="","",IFERROR(AA101*(1+M101),0))</f>
        <v/>
      </c>
      <c r="AC101" s="18">
        <f>IF(A101="","",IFERROR(G101*1000/300,0))</f>
        <v/>
      </c>
      <c r="AD101" s="19">
        <f>IF(A101="","",IFERROR(MAX(AA101/(G101*1000/300),AB101/(G101*1000/250))*100,0))</f>
        <v/>
      </c>
      <c r="AE101" s="20">
        <f>IF(A101="","",IF(AND(X101&lt;=100,Z101&lt;=100,AD101&lt;=100),"Conforme","À vérifier"))</f>
        <v/>
      </c>
      <c r="AF101" s="36">
        <f>IF(A101="","",IFERROR(N101*1,0))</f>
        <v/>
      </c>
    </row>
    <row r="102">
      <c r="A102" s="14" t="n"/>
      <c r="B102" s="34" t="n"/>
      <c r="C102" s="5" t="n"/>
      <c r="D102" s="5" t="n"/>
      <c r="E102" s="5" t="n"/>
      <c r="F102" s="5" t="n"/>
      <c r="G102" s="6" t="n"/>
      <c r="H102" s="6" t="n"/>
      <c r="I102" s="10" t="n"/>
      <c r="J102" s="10" t="n"/>
      <c r="K102" s="6" t="n"/>
      <c r="L102" s="6" t="n"/>
      <c r="M102" s="6" t="n"/>
      <c r="N102" s="35" t="n"/>
      <c r="O102" s="22">
        <f>IF(F102="","",IFERROR(VLOOKUP(F102,'Paramètres'!$A$5:$G$7,2,FALSE),0))</f>
        <v/>
      </c>
      <c r="P102" s="22">
        <f>IF(F102="","",IFERROR(VLOOKUP(F102,'Paramètres'!$A$5:$G$7,3,FALSE),0))</f>
        <v/>
      </c>
      <c r="Q102" s="22">
        <f>IF(F102="","",IFERROR(VLOOKUP(F102,'Paramètres'!$A$5:$G$7,4,FALSE),0))</f>
        <v/>
      </c>
      <c r="R102" s="23">
        <f>IF(A102="","",SUM(K102,'Paramètres'!$B$12))</f>
        <v/>
      </c>
      <c r="S102" s="23">
        <f>IF(A102="","",SUM(1.35*R102,1.5*L102))</f>
        <v/>
      </c>
      <c r="T102" s="23">
        <f>IF(A102="","",IFERROR(S102*H102,0))</f>
        <v/>
      </c>
      <c r="U102" s="23">
        <f>IF(A102="","",IFERROR(T102*G102^2/8,0))</f>
        <v/>
      </c>
      <c r="V102" s="23">
        <f>IF(A102="","",IFERROR(T102*G102/2,0))</f>
        <v/>
      </c>
      <c r="W102" s="23">
        <f>IF(A102="","",IFERROR(U102*1000000/(I102*J102^2/6),0))</f>
        <v/>
      </c>
      <c r="X102" s="24">
        <f>IF(A102="","",IFERROR(W102/(P102*IFERROR(VLOOKUP(F102,'Paramètres'!$A$5:$G$7,6,FALSE),0)/IFERROR(VLOOKUP(F102,'Paramètres'!$A$5:$G$7,7,FALSE),1))*100,0))</f>
        <v/>
      </c>
      <c r="Y102" s="23">
        <f>IF(A102="","",IFERROR(1.5*V102*1000/(I102*J102),0))</f>
        <v/>
      </c>
      <c r="Z102" s="24">
        <f>IF(A102="","",IFERROR(Y102/(Q102*IFERROR(VLOOKUP(F102,'Paramètres'!$A$5:$G$7,6,FALSE),0)/IFERROR(VLOOKUP(F102,'Paramètres'!$A$5:$G$7,7,FALSE),1))*100,0))</f>
        <v/>
      </c>
      <c r="AA102" s="23">
        <f>IF(A102="","",IFERROR(5*((R102+L102)*H102)*(G102*1000)^4/(384*O102*I102*J102^3/12),0))</f>
        <v/>
      </c>
      <c r="AB102" s="23">
        <f>IF(A102="","",IFERROR(AA102*(1+M102),0))</f>
        <v/>
      </c>
      <c r="AC102" s="23">
        <f>IF(A102="","",IFERROR(G102*1000/300,0))</f>
        <v/>
      </c>
      <c r="AD102" s="24">
        <f>IF(A102="","",IFERROR(MAX(AA102/(G102*1000/300),AB102/(G102*1000/250))*100,0))</f>
        <v/>
      </c>
      <c r="AE102" s="25">
        <f>IF(A102="","",IF(AND(X102&lt;=100,Z102&lt;=100,AD102&lt;=100),"Conforme","À vérifier"))</f>
        <v/>
      </c>
      <c r="AF102" s="37">
        <f>IF(A102="","",IFERROR(N102*1,0))</f>
        <v/>
      </c>
    </row>
    <row r="103">
      <c r="A103" s="14" t="n"/>
      <c r="B103" s="34" t="n"/>
      <c r="C103" s="5" t="n"/>
      <c r="D103" s="5" t="n"/>
      <c r="E103" s="5" t="n"/>
      <c r="F103" s="5" t="n"/>
      <c r="G103" s="6" t="n"/>
      <c r="H103" s="6" t="n"/>
      <c r="I103" s="10" t="n"/>
      <c r="J103" s="10" t="n"/>
      <c r="K103" s="6" t="n"/>
      <c r="L103" s="6" t="n"/>
      <c r="M103" s="6" t="n"/>
      <c r="N103" s="35" t="n"/>
      <c r="O103" s="17">
        <f>IF(F103="","",IFERROR(VLOOKUP(F103,'Paramètres'!$A$5:$G$7,2,FALSE),0))</f>
        <v/>
      </c>
      <c r="P103" s="17">
        <f>IF(F103="","",IFERROR(VLOOKUP(F103,'Paramètres'!$A$5:$G$7,3,FALSE),0))</f>
        <v/>
      </c>
      <c r="Q103" s="17">
        <f>IF(F103="","",IFERROR(VLOOKUP(F103,'Paramètres'!$A$5:$G$7,4,FALSE),0))</f>
        <v/>
      </c>
      <c r="R103" s="18">
        <f>IF(A103="","",SUM(K103,'Paramètres'!$B$12))</f>
        <v/>
      </c>
      <c r="S103" s="18">
        <f>IF(A103="","",SUM(1.35*R103,1.5*L103))</f>
        <v/>
      </c>
      <c r="T103" s="18">
        <f>IF(A103="","",IFERROR(S103*H103,0))</f>
        <v/>
      </c>
      <c r="U103" s="18">
        <f>IF(A103="","",IFERROR(T103*G103^2/8,0))</f>
        <v/>
      </c>
      <c r="V103" s="18">
        <f>IF(A103="","",IFERROR(T103*G103/2,0))</f>
        <v/>
      </c>
      <c r="W103" s="18">
        <f>IF(A103="","",IFERROR(U103*1000000/(I103*J103^2/6),0))</f>
        <v/>
      </c>
      <c r="X103" s="19">
        <f>IF(A103="","",IFERROR(W103/(P103*IFERROR(VLOOKUP(F103,'Paramètres'!$A$5:$G$7,6,FALSE),0)/IFERROR(VLOOKUP(F103,'Paramètres'!$A$5:$G$7,7,FALSE),1))*100,0))</f>
        <v/>
      </c>
      <c r="Y103" s="18">
        <f>IF(A103="","",IFERROR(1.5*V103*1000/(I103*J103),0))</f>
        <v/>
      </c>
      <c r="Z103" s="19">
        <f>IF(A103="","",IFERROR(Y103/(Q103*IFERROR(VLOOKUP(F103,'Paramètres'!$A$5:$G$7,6,FALSE),0)/IFERROR(VLOOKUP(F103,'Paramètres'!$A$5:$G$7,7,FALSE),1))*100,0))</f>
        <v/>
      </c>
      <c r="AA103" s="18">
        <f>IF(A103="","",IFERROR(5*((R103+L103)*H103)*(G103*1000)^4/(384*O103*I103*J103^3/12),0))</f>
        <v/>
      </c>
      <c r="AB103" s="18">
        <f>IF(A103="","",IFERROR(AA103*(1+M103),0))</f>
        <v/>
      </c>
      <c r="AC103" s="18">
        <f>IF(A103="","",IFERROR(G103*1000/300,0))</f>
        <v/>
      </c>
      <c r="AD103" s="19">
        <f>IF(A103="","",IFERROR(MAX(AA103/(G103*1000/300),AB103/(G103*1000/250))*100,0))</f>
        <v/>
      </c>
      <c r="AE103" s="20">
        <f>IF(A103="","",IF(AND(X103&lt;=100,Z103&lt;=100,AD103&lt;=100),"Conforme","À vérifier"))</f>
        <v/>
      </c>
      <c r="AF103" s="36">
        <f>IF(A103="","",IFERROR(N103*1,0))</f>
        <v/>
      </c>
    </row>
    <row r="104">
      <c r="A104" s="14" t="n"/>
      <c r="B104" s="34" t="n"/>
      <c r="C104" s="5" t="n"/>
      <c r="D104" s="5" t="n"/>
      <c r="E104" s="5" t="n"/>
      <c r="F104" s="5" t="n"/>
      <c r="G104" s="6" t="n"/>
      <c r="H104" s="6" t="n"/>
      <c r="I104" s="10" t="n"/>
      <c r="J104" s="10" t="n"/>
      <c r="K104" s="6" t="n"/>
      <c r="L104" s="6" t="n"/>
      <c r="M104" s="6" t="n"/>
      <c r="N104" s="35" t="n"/>
      <c r="O104" s="22">
        <f>IF(F104="","",IFERROR(VLOOKUP(F104,'Paramètres'!$A$5:$G$7,2,FALSE),0))</f>
        <v/>
      </c>
      <c r="P104" s="22">
        <f>IF(F104="","",IFERROR(VLOOKUP(F104,'Paramètres'!$A$5:$G$7,3,FALSE),0))</f>
        <v/>
      </c>
      <c r="Q104" s="22">
        <f>IF(F104="","",IFERROR(VLOOKUP(F104,'Paramètres'!$A$5:$G$7,4,FALSE),0))</f>
        <v/>
      </c>
      <c r="R104" s="23">
        <f>IF(A104="","",SUM(K104,'Paramètres'!$B$12))</f>
        <v/>
      </c>
      <c r="S104" s="23">
        <f>IF(A104="","",SUM(1.35*R104,1.5*L104))</f>
        <v/>
      </c>
      <c r="T104" s="23">
        <f>IF(A104="","",IFERROR(S104*H104,0))</f>
        <v/>
      </c>
      <c r="U104" s="23">
        <f>IF(A104="","",IFERROR(T104*G104^2/8,0))</f>
        <v/>
      </c>
      <c r="V104" s="23">
        <f>IF(A104="","",IFERROR(T104*G104/2,0))</f>
        <v/>
      </c>
      <c r="W104" s="23">
        <f>IF(A104="","",IFERROR(U104*1000000/(I104*J104^2/6),0))</f>
        <v/>
      </c>
      <c r="X104" s="24">
        <f>IF(A104="","",IFERROR(W104/(P104*IFERROR(VLOOKUP(F104,'Paramètres'!$A$5:$G$7,6,FALSE),0)/IFERROR(VLOOKUP(F104,'Paramètres'!$A$5:$G$7,7,FALSE),1))*100,0))</f>
        <v/>
      </c>
      <c r="Y104" s="23">
        <f>IF(A104="","",IFERROR(1.5*V104*1000/(I104*J104),0))</f>
        <v/>
      </c>
      <c r="Z104" s="24">
        <f>IF(A104="","",IFERROR(Y104/(Q104*IFERROR(VLOOKUP(F104,'Paramètres'!$A$5:$G$7,6,FALSE),0)/IFERROR(VLOOKUP(F104,'Paramètres'!$A$5:$G$7,7,FALSE),1))*100,0))</f>
        <v/>
      </c>
      <c r="AA104" s="23">
        <f>IF(A104="","",IFERROR(5*((R104+L104)*H104)*(G104*1000)^4/(384*O104*I104*J104^3/12),0))</f>
        <v/>
      </c>
      <c r="AB104" s="23">
        <f>IF(A104="","",IFERROR(AA104*(1+M104),0))</f>
        <v/>
      </c>
      <c r="AC104" s="23">
        <f>IF(A104="","",IFERROR(G104*1000/300,0))</f>
        <v/>
      </c>
      <c r="AD104" s="24">
        <f>IF(A104="","",IFERROR(MAX(AA104/(G104*1000/300),AB104/(G104*1000/250))*100,0))</f>
        <v/>
      </c>
      <c r="AE104" s="25">
        <f>IF(A104="","",IF(AND(X104&lt;=100,Z104&lt;=100,AD104&lt;=100),"Conforme","À vérifier"))</f>
        <v/>
      </c>
      <c r="AF104" s="37">
        <f>IF(A104="","",IFERROR(N104*1,0))</f>
        <v/>
      </c>
    </row>
    <row r="105"/>
    <row r="106">
      <c r="A106" s="3" t="inlineStr">
        <is>
          <t>Synthèse opérationnelle du tableau</t>
        </is>
      </c>
    </row>
    <row r="107">
      <c r="A107" s="4" t="inlineStr">
        <is>
          <t>Coût total estimatif HT</t>
        </is>
      </c>
      <c r="B107" s="38">
        <f>SUM(AF5:AF104)</f>
        <v/>
      </c>
      <c r="D107" s="4" t="inlineStr">
        <is>
          <t>Taux moyen de flexion</t>
        </is>
      </c>
      <c r="E107" s="28">
        <f>IFERROR(AVERAGE(X5:X104),0)</f>
        <v/>
      </c>
      <c r="G107" s="4" t="inlineStr">
        <is>
          <t>Configurations conformes</t>
        </is>
      </c>
      <c r="H107" s="29">
        <f>COUNTIF(AE5:AE104,"Conforme")</f>
        <v/>
      </c>
      <c r="J107" s="4" t="inlineStr">
        <is>
          <t>Taux de conformité</t>
        </is>
      </c>
      <c r="K107" s="30">
        <f>IFERROR(COUNTIF(AE5:AE104,"Conforme")/COUNTA(AE5:AE104),0)</f>
        <v/>
      </c>
    </row>
  </sheetData>
  <autoFilter ref="A4:AF104"/>
  <mergeCells count="1">
    <mergeCell ref="A1:AF1"/>
  </mergeCells>
  <conditionalFormatting sqref="AE5:AE104">
    <cfRule type="expression" priority="1" dxfId="0" stopIfTrue="1">
      <formula>$AE5="Conforme"</formula>
    </cfRule>
    <cfRule type="expression" priority="2" dxfId="1" stopIfTrue="1">
      <formula>$AE5="À vérifier"</formula>
    </cfRule>
  </conditionalFormatting>
  <conditionalFormatting sqref="X5:X104">
    <cfRule type="expression" priority="3" dxfId="1" stopIfTrue="1">
      <formula>$X5&gt;100</formula>
    </cfRule>
  </conditionalFormatting>
  <conditionalFormatting sqref="Z5:Z104">
    <cfRule type="expression" priority="4" dxfId="1" stopIfTrue="1">
      <formula>$Z5&gt;100</formula>
    </cfRule>
  </conditionalFormatting>
  <conditionalFormatting sqref="AD5:AD104">
    <cfRule type="expression" priority="5" dxfId="1" stopIfTrue="1">
      <formula>$AD5&gt;100</formula>
    </cfRule>
  </conditionalFormatting>
  <dataValidations count="10">
    <dataValidation sqref="B5:B104" showErrorMessage="1" showInputMessage="1" allowBlank="1" type="date" operator="between">
      <formula1>DATE(2000,1,1)</formula1>
      <formula2>DATE(2100,12,31)</formula2>
    </dataValidation>
    <dataValidation sqref="E5:E104" showErrorMessage="1" showInputMessage="1" allowBlank="1" type="list">
      <formula1>"Habitation,Rénovation,Combles aménagés"</formula1>
    </dataValidation>
    <dataValidation sqref="F5:F104" showErrorMessage="1" showInputMessage="1" allowBlank="1" type="list">
      <formula1>"C18,C24,GL24h"</formula1>
    </dataValidation>
    <dataValidation sqref="G5:G104" showErrorMessage="1" showInputMessage="1" allowBlank="1" type="decimal" operator="between">
      <formula1>0.10</formula1>
      <formula2>20</formula2>
    </dataValidation>
    <dataValidation sqref="H5:H104" showErrorMessage="1" showInputMessage="1" allowBlank="1" type="decimal" operator="between">
      <formula1>0.10</formula1>
      <formula2>2</formula2>
    </dataValidation>
    <dataValidation sqref="I5:I104" showErrorMessage="1" showInputMessage="1" allowBlank="1" type="whole" operator="between">
      <formula1>20</formula1>
      <formula2>500</formula2>
    </dataValidation>
    <dataValidation sqref="J5:J104" showErrorMessage="1" showInputMessage="1" allowBlank="1" type="whole" operator="between">
      <formula1>50</formula1>
      <formula2>800</formula2>
    </dataValidation>
    <dataValidation sqref="K5:L104" showErrorMessage="1" showInputMessage="1" allowBlank="1" type="decimal" operator="between">
      <formula1>0</formula1>
      <formula2>20</formula2>
    </dataValidation>
    <dataValidation sqref="M5:M104" showErrorMessage="1" showInputMessage="1" allowBlank="1" type="decimal" operator="between">
      <formula1>0</formula1>
      <formula2>5</formula2>
    </dataValidation>
    <dataValidation sqref="N5:N104" showErrorMessage="1" showInputMessage="1" allowBlank="1" type="decimal" operator="between">
      <formula1>0</formula1>
      <formula2>10000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" customWidth="1" min="3" max="3"/>
    <col width="28" customWidth="1" min="4" max="4"/>
    <col width="21" customWidth="1" min="5" max="5"/>
    <col width="4" customWidth="1" min="6" max="6"/>
    <col width="19" customWidth="1" min="7" max="7"/>
    <col width="21" customWidth="1" min="8" max="8"/>
    <col width="4" customWidth="1" min="9" max="9"/>
    <col width="16" customWidth="1" min="10" max="10"/>
    <col width="16" customWidth="1" min="11" max="11"/>
  </cols>
  <sheetData>
    <row r="1" ht="30" customHeight="1">
      <c r="A1" s="1" t="inlineStr">
        <is>
          <t>Synthèse — résultats indicatifs de prédimensionnement</t>
        </is>
      </c>
    </row>
    <row r="2" ht="28" customHeight="1">
      <c r="A2" s="2" t="inlineStr">
        <is>
          <t>Les résultats sont indicatifs et ne remplacent pas une note de calcul structure établie pour le projet.</t>
        </is>
      </c>
    </row>
    <row r="3">
      <c r="A3" s="3" t="inlineStr">
        <is>
          <t>Indicateurs principaux</t>
        </is>
      </c>
    </row>
    <row r="4">
      <c r="A4" s="4" t="inlineStr">
        <is>
          <t>Nombre total de configurations</t>
        </is>
      </c>
      <c r="B4" s="29">
        <f>COUNTIF('Calcul_solives'!$A$5:$A$104,"&lt;&gt;")</f>
        <v/>
      </c>
      <c r="D4" s="4" t="inlineStr">
        <is>
          <t>Taux moyen de flèche</t>
        </is>
      </c>
      <c r="E4" s="28">
        <f>IFERROR(AVERAGE('Calcul_solives'!$AD$5:$AD$104),0)</f>
        <v/>
      </c>
    </row>
    <row r="5">
      <c r="A5" s="4" t="inlineStr">
        <is>
          <t>Configurations conformes</t>
        </is>
      </c>
      <c r="B5" s="29">
        <f>COUNTIF('Calcul_solives'!$AE$5:$AE$104,"Conforme")</f>
        <v/>
      </c>
      <c r="D5" s="4" t="inlineStr">
        <is>
          <t>Coût total estimatif HT</t>
        </is>
      </c>
      <c r="E5" s="38">
        <f>SUM('Calcul_solives'!$AF$5:$AF$104)</f>
        <v/>
      </c>
    </row>
    <row r="6">
      <c r="A6" s="4" t="inlineStr">
        <is>
          <t>Taux global de conformité</t>
        </is>
      </c>
      <c r="B6" s="30">
        <f>IFERROR(B5/B4,0)</f>
        <v/>
      </c>
      <c r="D6" s="4" t="inlineStr">
        <is>
          <t>Portée moyenne étudiée</t>
        </is>
      </c>
      <c r="E6" s="31">
        <f>IFERROR(AVERAGE('Calcul_solives'!$G$5:$G$104),0)</f>
        <v/>
      </c>
    </row>
    <row r="7">
      <c r="A7" s="4" t="inlineStr">
        <is>
          <t>Taux moyen de flexion</t>
        </is>
      </c>
      <c r="B7" s="28">
        <f>IFERROR(AVERAGE('Calcul_solives'!$X$5:$X$104),0)</f>
        <v/>
      </c>
      <c r="D7" s="4" t="inlineStr">
        <is>
          <t>Section la plus utilisée</t>
        </is>
      </c>
      <c r="E7" s="9">
        <f>IF($B$4=0,"",IF($B$17=MAX($B$17:$B$20),$A$17,IF($B$18=MAX($B$17:$B$20),$A$18,IF($B$19=MAX($B$17:$B$20),$A$19,$A$20))))</f>
        <v/>
      </c>
    </row>
    <row r="8"/>
    <row r="9"/>
    <row r="10"/>
    <row r="11"/>
    <row r="12"/>
    <row r="13"/>
    <row r="14"/>
    <row r="15">
      <c r="A15" s="3" t="inlineStr">
        <is>
          <t>Répartition des sections</t>
        </is>
      </c>
      <c r="D15" s="3" t="inlineStr">
        <is>
          <t>Répartition des verdicts</t>
        </is>
      </c>
      <c r="G15" s="3" t="inlineStr">
        <is>
          <t>Coût estimatif par ville</t>
        </is>
      </c>
    </row>
    <row r="16">
      <c r="A16" s="7" t="inlineStr">
        <is>
          <t>Section</t>
        </is>
      </c>
      <c r="B16" s="7" t="inlineStr">
        <is>
          <t>Nombre de configurations</t>
        </is>
      </c>
      <c r="D16" s="7" t="inlineStr">
        <is>
          <t>Verdict</t>
        </is>
      </c>
      <c r="E16" s="7" t="inlineStr">
        <is>
          <t>Nombre</t>
        </is>
      </c>
      <c r="G16" s="7" t="inlineStr">
        <is>
          <t>Ville</t>
        </is>
      </c>
      <c r="H16" s="7" t="inlineStr">
        <is>
          <t>Coût estimatif HT</t>
        </is>
      </c>
    </row>
    <row r="17">
      <c r="A17" s="8" t="inlineStr">
        <is>
          <t>63 × 175 mm</t>
        </is>
      </c>
      <c r="B17" s="29">
        <f>COUNTIFS('Calcul_solives'!$I$5:$I$104,63,'Calcul_solives'!$J$5:$J$104,175)</f>
        <v/>
      </c>
      <c r="D17" s="8" t="inlineStr">
        <is>
          <t>Conforme</t>
        </is>
      </c>
      <c r="E17" s="29">
        <f>COUNTIF('Calcul_solives'!$AE$5:$AE$104,D17)</f>
        <v/>
      </c>
      <c r="G17" s="8" t="inlineStr">
        <is>
          <t>Paris</t>
        </is>
      </c>
      <c r="H17" s="38">
        <f>SUMIF('Calcul_solives'!$D$5:$D$104,G17,'Calcul_solives'!$AF$5:$AF$104)</f>
        <v/>
      </c>
    </row>
    <row r="18">
      <c r="A18" s="8" t="inlineStr">
        <is>
          <t>75 × 225 mm</t>
        </is>
      </c>
      <c r="B18" s="29">
        <f>COUNTIFS('Calcul_solives'!$I$5:$I$104,75,'Calcul_solives'!$J$5:$J$104,225)</f>
        <v/>
      </c>
      <c r="D18" s="8" t="inlineStr">
        <is>
          <t>À vérifier</t>
        </is>
      </c>
      <c r="E18" s="29">
        <f>COUNTIF('Calcul_solives'!$AE$5:$AE$104,D18)</f>
        <v/>
      </c>
      <c r="G18" s="8" t="inlineStr">
        <is>
          <t>Lyon</t>
        </is>
      </c>
      <c r="H18" s="38">
        <f>SUMIF('Calcul_solives'!$D$5:$D$104,G18,'Calcul_solives'!$AF$5:$AF$104)</f>
        <v/>
      </c>
    </row>
    <row r="19">
      <c r="A19" s="8" t="inlineStr">
        <is>
          <t>100 × 250 mm</t>
        </is>
      </c>
      <c r="B19" s="29">
        <f>COUNTIFS('Calcul_solives'!$I$5:$I$104,100,'Calcul_solives'!$J$5:$J$104,250)</f>
        <v/>
      </c>
      <c r="G19" s="8" t="inlineStr">
        <is>
          <t>Nantes</t>
        </is>
      </c>
      <c r="H19" s="38">
        <f>SUMIF('Calcul_solives'!$D$5:$D$104,G19,'Calcul_solives'!$AF$5:$AF$104)</f>
        <v/>
      </c>
    </row>
    <row r="20">
      <c r="A20" s="8" t="inlineStr">
        <is>
          <t>Autre section</t>
        </is>
      </c>
      <c r="B20" s="29">
        <f>IFERROR($B$4-SUM($B$17:$B$19),0)</f>
        <v/>
      </c>
      <c r="G20" s="8" t="inlineStr">
        <is>
          <t>Toulouse</t>
        </is>
      </c>
      <c r="H20" s="38">
        <f>SUMIF('Calcul_solives'!$D$5:$D$104,G20,'Calcul_solives'!$AF$5:$AF$104)</f>
        <v/>
      </c>
    </row>
    <row r="21">
      <c r="G21" s="8" t="inlineStr">
        <is>
          <t>Bordeaux</t>
        </is>
      </c>
      <c r="H21" s="38">
        <f>SUMIF('Calcul_solives'!$D$5:$D$104,G21,'Calcul_solives'!$AF$5:$AF$104)</f>
        <v/>
      </c>
    </row>
    <row r="22">
      <c r="G22" s="8" t="inlineStr">
        <is>
          <t>Lille</t>
        </is>
      </c>
      <c r="H22" s="38">
        <f>SUMIF('Calcul_solives'!$D$5:$D$104,G22,'Calcul_solives'!$AF$5:$AF$104)</f>
        <v/>
      </c>
    </row>
    <row r="23">
      <c r="G23" s="8" t="inlineStr">
        <is>
          <t>Rennes</t>
        </is>
      </c>
      <c r="H23" s="38">
        <f>SUMIF('Calcul_solives'!$D$5:$D$104,G23,'Calcul_solives'!$AF$5:$AF$104)</f>
        <v/>
      </c>
    </row>
    <row r="24">
      <c r="G24" s="8" t="inlineStr">
        <is>
          <t>Strasbourg</t>
        </is>
      </c>
      <c r="H24" s="38">
        <f>SUMIF('Calcul_solives'!$D$5:$D$104,G24,'Calcul_solives'!$AF$5:$AF$104)</f>
        <v/>
      </c>
    </row>
    <row r="25">
      <c r="G25" s="8" t="inlineStr">
        <is>
          <t>Montpellier</t>
        </is>
      </c>
      <c r="H25" s="38">
        <f>SUMIF('Calcul_solives'!$D$5:$D$104,G25,'Calcul_solives'!$AF$5:$AF$104)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Instructions — Calcul solivage plancher bois</t>
        </is>
      </c>
    </row>
    <row r="2" ht="28" customHeight="1">
      <c r="A2" s="2" t="inlineStr">
        <is>
          <t>Faire valider le dimensionnement par un professionnel qualifié avant exécution.</t>
        </is>
      </c>
    </row>
    <row r="3"/>
    <row r="4">
      <c r="A4" s="3" t="inlineStr">
        <is>
          <t>Mode d’emploi en 5 étapes</t>
        </is>
      </c>
    </row>
    <row r="5" ht="40" customHeight="1">
      <c r="A5" s="7" t="inlineStr">
        <is>
          <t>Étape 1</t>
        </is>
      </c>
      <c r="B5" s="32" t="inlineStr">
        <is>
          <t>Dans la feuille Paramètres, vérifier ou adapter les propriétés du bois, les coefficients et les hypothèses de charges.</t>
        </is>
      </c>
    </row>
    <row r="6" ht="40" customHeight="1">
      <c r="A6" s="7" t="inlineStr">
        <is>
          <t>Étape 2</t>
        </is>
      </c>
      <c r="B6" s="32" t="inlineStr">
        <is>
          <t>Dans la feuille Calcul_solives, renseigner une ligne par configuration : projet, usage, bois, portée, entraxe, section, charges et prix indicatif.</t>
        </is>
      </c>
    </row>
    <row r="7" ht="40" customHeight="1">
      <c r="A7" s="7" t="inlineStr">
        <is>
          <t>Étape 3</t>
        </is>
      </c>
      <c r="B7" s="32" t="inlineStr">
        <is>
          <t>Contrôler les taux de flexion, de cisaillement et de flèche. Une valeur supérieure à 100 % conduit au verdict « À vérifier ».</t>
        </is>
      </c>
    </row>
    <row r="8" ht="40" customHeight="1">
      <c r="A8" s="7" t="inlineStr">
        <is>
          <t>Étape 4</t>
        </is>
      </c>
      <c r="B8" s="32" t="inlineStr">
        <is>
          <t>Consulter la feuille Synthèse pour comparer les configurations, les coûts indicatifs et les verdicts calculés.</t>
        </is>
      </c>
    </row>
    <row r="9" ht="40" customHeight="1">
      <c r="A9" s="7" t="inlineStr">
        <is>
          <t>Étape 5</t>
        </is>
      </c>
      <c r="B9" s="32" t="inlineStr">
        <is>
          <t>Faire contrôler les résultats par un bureau d’études structure ou un professionnel qualifié avant commande et exécution.</t>
        </is>
      </c>
    </row>
    <row r="10"/>
    <row r="11"/>
    <row r="12">
      <c r="A12" s="3" t="inlineStr">
        <is>
          <t>Unités utilisées</t>
        </is>
      </c>
    </row>
    <row r="13" ht="34" customHeight="1">
      <c r="A13" s="32" t="inlineStr">
        <is>
          <t>m, mm, kN, kN/m², kN/m, N/mm² et € HT. Les portées sont saisies en mètres ; les sections sont saisies en millimètres.</t>
        </is>
      </c>
    </row>
    <row r="14"/>
    <row r="15">
      <c r="A15" s="3" t="inlineStr">
        <is>
          <t>Hypothèses et limites de la méthode</t>
        </is>
      </c>
    </row>
    <row r="16" ht="38" customHeight="1">
      <c r="A16" s="9" t="inlineStr">
        <is>
          <t>•</t>
        </is>
      </c>
      <c r="B16" s="32" t="inlineStr">
        <is>
          <t>Le classeur applique des formules simplifiées de flexion, cisaillement et flèche sur une solive supposée simplement appuyée et uniformément chargée.</t>
        </is>
      </c>
    </row>
    <row r="17" ht="38" customHeight="1">
      <c r="A17" s="9" t="inlineStr">
        <is>
          <t>•</t>
        </is>
      </c>
      <c r="B17" s="32" t="inlineStr">
        <is>
          <t>Les charges permanentes doivent inclure notamment parquet, chape, plafond, cloisons, isolation, revêtements et équipements permanents.</t>
        </is>
      </c>
    </row>
    <row r="18" ht="38" customHeight="1">
      <c r="A18" s="9" t="inlineStr">
        <is>
          <t>•</t>
        </is>
      </c>
      <c r="B18" s="32" t="inlineStr">
        <is>
          <t>Vérifier séparément les appuis, assemblages, vibrations, stabilité latérale, feu, humidité, classe de service, entretoises et conditions réelles de chantier.</t>
        </is>
      </c>
    </row>
    <row r="19" ht="38" customHeight="1">
      <c r="A19" s="9" t="inlineStr">
        <is>
          <t>•</t>
        </is>
      </c>
      <c r="B19" s="32" t="inlineStr">
        <is>
          <t>Les charges concentrées, trémies, ouvertures, reprises de charges, rénovations, murs porteurs existants et planchers habitables exigent une étude adaptée.</t>
        </is>
      </c>
    </row>
    <row r="20" ht="38" customHeight="1">
      <c r="A20" s="9" t="inlineStr">
        <is>
          <t>•</t>
        </is>
      </c>
      <c r="B20" s="32" t="inlineStr">
        <is>
          <t>Référence indicative : Eurocode 5 et règles françaises applicables. Les valeurs saisies dans le classeur doivent être confirmées pour chaque projet.</t>
        </is>
      </c>
    </row>
    <row r="21"/>
    <row r="22"/>
    <row r="23">
      <c r="A23" s="3" t="inlineStr">
        <is>
          <t>Conclusion essentielle</t>
        </is>
      </c>
    </row>
    <row r="24" ht="32" customHeight="1">
      <c r="A24" s="33" t="inlineStr">
        <is>
          <t>Faire valider le dimensionnement par un professionnel qualifié avant exécution.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2026-09-08T22:31:59Z</dcterms:created>
  <dcterms:modified xmlns:dcterms="http://purl.org/dc/terms/" xmlns:xsi="http://www.w3.org/2001/XMLSchema-instance" xsi:type="dcterms:W3CDTF">2026-09-08T22:31:59Z</dcterms:modified>
</cp:coreProperties>
</file>