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" sheetId="1" state="visible" r:id="rId1"/>
    <sheet xmlns:r="http://schemas.openxmlformats.org/officeDocument/2006/relationships" name="Mouvement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pivotButton="0" quotePrefix="0" xfId="0"/>
    <xf numFmtId="0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4" fontId="0" fillId="3" borderId="1" pivotButton="0" quotePrefix="0" xfId="0"/>
    <xf numFmtId="164" fontId="0" fillId="4" borderId="1" pivotButton="0" quotePrefix="0" xfId="0"/>
    <xf numFmtId="0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center" vertical="center"/>
    </xf>
    <xf numFmtId="164" fontId="3" fillId="0" borderId="0" pivotButton="0" quotePrefix="0" xfId="0"/>
    <xf numFmtId="0" fontId="2" fillId="6" borderId="0" applyAlignment="1" pivotButton="0" quotePrefix="0" xfId="0">
      <alignment horizontal="center" vertical="center"/>
    </xf>
    <xf numFmtId="0" fontId="4" fillId="0" borderId="1" pivotButton="0" quotePrefix="0" xfId="0"/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2" fillId="2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final par article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'Stock'!G3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'Stock'!$A$4:$A$13</f>
            </numRef>
          </cat>
          <val>
            <numRef>
              <f>'Stock'!$G$4:$G$13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Article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Quantité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 la valeur du stock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bord'!C10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cat>
            <numRef>
              <f>'Tableau de bord'!$A$11:$A$13</f>
            </numRef>
          </cat>
          <val>
            <numRef>
              <f>'Tableau de bord'!$C$11:$C$13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Entrées vs Sorties par article</a:t>
            </a:r>
          </a:p>
        </rich>
      </tx>
    </title>
    <plotArea>
      <lineChart>
        <grouping val="standard"/>
        <ser>
          <idx val="0"/>
          <order val="0"/>
          <tx>
            <strRef>
              <f>'Stock'!E3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'Stock'!$A$4:$A$13</f>
            </numRef>
          </cat>
          <val>
            <numRef>
              <f>'Stock'!$E$4:$E$13</f>
            </numRef>
          </val>
        </ser>
        <ser>
          <idx val="1"/>
          <order val="1"/>
          <tx>
            <strRef>
              <f>'Stock'!F3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'Stock'!$A$4:$A$13</f>
            </numRef>
          </cat>
          <val>
            <numRef>
              <f>'Stock'!$F$4:$F$13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Article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Quantité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33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15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13" customWidth="1" min="4" max="4"/>
    <col width="13" customWidth="1" min="5" max="5"/>
    <col width="13" customWidth="1" min="6" max="6"/>
    <col width="12" customWidth="1" min="7" max="7"/>
    <col width="14" customWidth="1" min="8" max="8"/>
    <col width="10" customWidth="1" min="9" max="9"/>
    <col width="13" customWidth="1" min="10" max="10"/>
    <col width="14" customWidth="1" min="11" max="11"/>
  </cols>
  <sheetData>
    <row r="1" ht="26" customHeight="1">
      <c r="A1" s="1" t="inlineStr">
        <is>
          <t>SUIVI DE STOCK - ENTREES / SORTIES</t>
        </is>
      </c>
    </row>
    <row r="2"/>
    <row r="3" ht="20" customHeight="1">
      <c r="A3" s="2" t="inlineStr">
        <is>
          <t>Code Article</t>
        </is>
      </c>
      <c r="B3" s="2" t="inlineStr">
        <is>
          <t>Désignation</t>
        </is>
      </c>
      <c r="C3" s="2" t="inlineStr">
        <is>
          <t>Catégorie</t>
        </is>
      </c>
      <c r="D3" s="2" t="inlineStr">
        <is>
          <t>Stock Initial</t>
        </is>
      </c>
      <c r="E3" s="2" t="inlineStr">
        <is>
          <t>Total Entrées</t>
        </is>
      </c>
      <c r="F3" s="2" t="inlineStr">
        <is>
          <t>Total Sorties</t>
        </is>
      </c>
      <c r="G3" s="2" t="inlineStr">
        <is>
          <t>Stock Final</t>
        </is>
      </c>
      <c r="H3" s="2" t="inlineStr">
        <is>
          <t>Stock Minimum</t>
        </is>
      </c>
      <c r="I3" s="2" t="inlineStr">
        <is>
          <t>Statut</t>
        </is>
      </c>
      <c r="J3" s="2" t="inlineStr">
        <is>
          <t>Prix Unitaire</t>
        </is>
      </c>
      <c r="K3" s="2" t="inlineStr">
        <is>
          <t>Valeur Stock</t>
        </is>
      </c>
    </row>
    <row r="4">
      <c r="A4" s="3" t="inlineStr">
        <is>
          <t>ART001</t>
        </is>
      </c>
      <c r="B4" s="3" t="inlineStr">
        <is>
          <t>Câble HDMI 2m</t>
        </is>
      </c>
      <c r="C4" s="3" t="inlineStr">
        <is>
          <t>Électronique</t>
        </is>
      </c>
      <c r="D4" s="4" t="n">
        <v>120</v>
      </c>
      <c r="E4" s="5">
        <f>SUMIFS(Mouvements!$E$4:$E$100,Mouvements!$B$4:$B$100,A4,Mouvements!$D$4:$D$100,"Entrée")</f>
        <v/>
      </c>
      <c r="F4" s="5">
        <f>SUMIFS(Mouvements!$E$4:$E$100,Mouvements!$B$4:$B$100,A4,Mouvements!$D$4:$D$100,"Sortie")</f>
        <v/>
      </c>
      <c r="G4" s="5">
        <f>D4+E4-F4</f>
        <v/>
      </c>
      <c r="H4" s="4" t="n">
        <v>8</v>
      </c>
      <c r="I4" s="3">
        <f>IF(G4&lt;H4,"Alerte","OK")</f>
        <v/>
      </c>
      <c r="J4" s="6" t="n">
        <v>100</v>
      </c>
      <c r="K4" s="7">
        <f>G4*J4</f>
        <v/>
      </c>
    </row>
    <row r="5">
      <c r="A5" s="8" t="inlineStr">
        <is>
          <t>ART002</t>
        </is>
      </c>
      <c r="B5" s="8" t="inlineStr">
        <is>
          <t>Souris sans fil</t>
        </is>
      </c>
      <c r="C5" s="8" t="inlineStr">
        <is>
          <t>Électronique</t>
        </is>
      </c>
      <c r="D5" s="4" t="n">
        <v>80</v>
      </c>
      <c r="E5" s="9">
        <f>SUMIFS(Mouvements!$E$4:$E$100,Mouvements!$B$4:$B$100,A5,Mouvements!$D$4:$D$100,"Entrée")</f>
        <v/>
      </c>
      <c r="F5" s="9">
        <f>SUMIFS(Mouvements!$E$4:$E$100,Mouvements!$B$4:$B$100,A5,Mouvements!$D$4:$D$100,"Sortie")</f>
        <v/>
      </c>
      <c r="G5" s="9">
        <f>D5+E5-F5</f>
        <v/>
      </c>
      <c r="H5" s="4" t="n">
        <v>15</v>
      </c>
      <c r="I5" s="8">
        <f>IF(G5&lt;H5,"Alerte","OK")</f>
        <v/>
      </c>
      <c r="J5" s="6" t="n">
        <v>18.5</v>
      </c>
      <c r="K5" s="10">
        <f>G5*J5</f>
        <v/>
      </c>
    </row>
    <row r="6">
      <c r="A6" s="3" t="inlineStr">
        <is>
          <t>ART003</t>
        </is>
      </c>
      <c r="B6" s="3" t="inlineStr">
        <is>
          <t>Clavier mécanique</t>
        </is>
      </c>
      <c r="C6" s="3" t="inlineStr">
        <is>
          <t>Électronique</t>
        </is>
      </c>
      <c r="D6" s="4" t="n">
        <v>45</v>
      </c>
      <c r="E6" s="5">
        <f>SUMIFS(Mouvements!$E$4:$E$100,Mouvements!$B$4:$B$100,A6,Mouvements!$D$4:$D$100,"Entrée")</f>
        <v/>
      </c>
      <c r="F6" s="5">
        <f>SUMIFS(Mouvements!$E$4:$E$100,Mouvements!$B$4:$B$100,A6,Mouvements!$D$4:$D$100,"Sortie")</f>
        <v/>
      </c>
      <c r="G6" s="5">
        <f>D6+E6-F6</f>
        <v/>
      </c>
      <c r="H6" s="4" t="n">
        <v>15</v>
      </c>
      <c r="I6" s="3">
        <f>IF(G6&lt;H6,"Alerte","OK")</f>
        <v/>
      </c>
      <c r="J6" s="6" t="n">
        <v>55</v>
      </c>
      <c r="K6" s="7">
        <f>G6*J6</f>
        <v/>
      </c>
    </row>
    <row r="7">
      <c r="A7" s="8" t="inlineStr">
        <is>
          <t>ART004</t>
        </is>
      </c>
      <c r="B7" s="8" t="inlineStr">
        <is>
          <t>Papier A4 (ramette)</t>
        </is>
      </c>
      <c r="C7" s="8" t="inlineStr">
        <is>
          <t>Fournitures</t>
        </is>
      </c>
      <c r="D7" s="4" t="n">
        <v>200</v>
      </c>
      <c r="E7" s="9">
        <f>SUMIFS(Mouvements!$E$4:$E$100,Mouvements!$B$4:$B$100,A7,Mouvements!$D$4:$D$100,"Entrée")</f>
        <v/>
      </c>
      <c r="F7" s="9">
        <f>SUMIFS(Mouvements!$E$4:$E$100,Mouvements!$B$4:$B$100,A7,Mouvements!$D$4:$D$100,"Sortie")</f>
        <v/>
      </c>
      <c r="G7" s="9">
        <f>D7+E7-F7</f>
        <v/>
      </c>
      <c r="H7" s="4" t="n">
        <v>50</v>
      </c>
      <c r="I7" s="8">
        <f>IF(G7&lt;H7,"Alerte","OK")</f>
        <v/>
      </c>
      <c r="J7" s="6" t="n">
        <v>4.2</v>
      </c>
      <c r="K7" s="10">
        <f>G7*J7</f>
        <v/>
      </c>
    </row>
    <row r="8">
      <c r="A8" s="3" t="inlineStr">
        <is>
          <t>ART005</t>
        </is>
      </c>
      <c r="B8" s="3" t="inlineStr">
        <is>
          <t>Stylo bille bleu</t>
        </is>
      </c>
      <c r="C8" s="3" t="inlineStr">
        <is>
          <t>Fournitures</t>
        </is>
      </c>
      <c r="D8" s="4" t="n">
        <v>500</v>
      </c>
      <c r="E8" s="5">
        <f>SUMIFS(Mouvements!$E$4:$E$100,Mouvements!$B$4:$B$100,A8,Mouvements!$D$4:$D$100,"Entrée")</f>
        <v/>
      </c>
      <c r="F8" s="5">
        <f>SUMIFS(Mouvements!$E$4:$E$100,Mouvements!$B$4:$B$100,A8,Mouvements!$D$4:$D$100,"Sortie")</f>
        <v/>
      </c>
      <c r="G8" s="5">
        <f>D8+E8-F8</f>
        <v/>
      </c>
      <c r="H8" s="4" t="n">
        <v>100</v>
      </c>
      <c r="I8" s="3">
        <f>IF(G8&lt;H8,"Alerte","OK")</f>
        <v/>
      </c>
      <c r="J8" s="6" t="n">
        <v>0.35</v>
      </c>
      <c r="K8" s="7">
        <f>G8*J8</f>
        <v/>
      </c>
    </row>
    <row r="9">
      <c r="A9" s="8" t="inlineStr">
        <is>
          <t>ART006</t>
        </is>
      </c>
      <c r="B9" s="8" t="inlineStr">
        <is>
          <t>Chaise de bureau</t>
        </is>
      </c>
      <c r="C9" s="8" t="inlineStr">
        <is>
          <t>Mobilier</t>
        </is>
      </c>
      <c r="D9" s="4" t="n">
        <v>25</v>
      </c>
      <c r="E9" s="9">
        <f>SUMIFS(Mouvements!$E$4:$E$100,Mouvements!$B$4:$B$100,A9,Mouvements!$D$4:$D$100,"Entrée")</f>
        <v/>
      </c>
      <c r="F9" s="9">
        <f>SUMIFS(Mouvements!$E$4:$E$100,Mouvements!$B$4:$B$100,A9,Mouvements!$D$4:$D$100,"Sortie")</f>
        <v/>
      </c>
      <c r="G9" s="9">
        <f>D9+E9-F9</f>
        <v/>
      </c>
      <c r="H9" s="4" t="n">
        <v>5</v>
      </c>
      <c r="I9" s="8">
        <f>IF(G9&lt;H9,"Alerte","OK")</f>
        <v/>
      </c>
      <c r="J9" s="6" t="n">
        <v>89</v>
      </c>
      <c r="K9" s="10">
        <f>G9*J9</f>
        <v/>
      </c>
    </row>
    <row r="10">
      <c r="A10" s="3" t="inlineStr">
        <is>
          <t>ART007</t>
        </is>
      </c>
      <c r="B10" s="3" t="inlineStr">
        <is>
          <t>Bureau réglable</t>
        </is>
      </c>
      <c r="C10" s="3" t="inlineStr">
        <is>
          <t>Mobilier</t>
        </is>
      </c>
      <c r="D10" s="4" t="n">
        <v>12</v>
      </c>
      <c r="E10" s="5">
        <f>SUMIFS(Mouvements!$E$4:$E$100,Mouvements!$B$4:$B$100,A10,Mouvements!$D$4:$D$100,"Entrée")</f>
        <v/>
      </c>
      <c r="F10" s="5">
        <f>SUMIFS(Mouvements!$E$4:$E$100,Mouvements!$B$4:$B$100,A10,Mouvements!$D$4:$D$100,"Sortie")</f>
        <v/>
      </c>
      <c r="G10" s="5">
        <f>D10+E10-F10</f>
        <v/>
      </c>
      <c r="H10" s="4" t="n">
        <v>3</v>
      </c>
      <c r="I10" s="3">
        <f>IF(G10&lt;H10,"Alerte","OK")</f>
        <v/>
      </c>
      <c r="J10" s="6" t="n">
        <v>210</v>
      </c>
      <c r="K10" s="7">
        <f>G10*J10</f>
        <v/>
      </c>
    </row>
    <row r="11">
      <c r="A11" s="8" t="inlineStr">
        <is>
          <t>ART008</t>
        </is>
      </c>
      <c r="B11" s="8" t="inlineStr">
        <is>
          <t>Écran 24 pouces</t>
        </is>
      </c>
      <c r="C11" s="8" t="inlineStr">
        <is>
          <t>Électronique</t>
        </is>
      </c>
      <c r="D11" s="4" t="n">
        <v>30</v>
      </c>
      <c r="E11" s="9">
        <f>SUMIFS(Mouvements!$E$4:$E$100,Mouvements!$B$4:$B$100,A11,Mouvements!$D$4:$D$100,"Entrée")</f>
        <v/>
      </c>
      <c r="F11" s="9">
        <f>SUMIFS(Mouvements!$E$4:$E$100,Mouvements!$B$4:$B$100,A11,Mouvements!$D$4:$D$100,"Sortie")</f>
        <v/>
      </c>
      <c r="G11" s="9">
        <f>D11+E11-F11</f>
        <v/>
      </c>
      <c r="H11" s="4" t="n">
        <v>10</v>
      </c>
      <c r="I11" s="8">
        <f>IF(G11&lt;H11,"Alerte","OK")</f>
        <v/>
      </c>
      <c r="J11" s="6" t="n">
        <v>145</v>
      </c>
      <c r="K11" s="10">
        <f>G11*J11</f>
        <v/>
      </c>
    </row>
    <row r="12">
      <c r="A12" s="3" t="inlineStr">
        <is>
          <t>ART009</t>
        </is>
      </c>
      <c r="B12" s="3" t="inlineStr">
        <is>
          <t>Classeur cartonné</t>
        </is>
      </c>
      <c r="C12" s="3" t="inlineStr">
        <is>
          <t>Fournitures</t>
        </is>
      </c>
      <c r="D12" s="4" t="n">
        <v>150</v>
      </c>
      <c r="E12" s="5">
        <f>SUMIFS(Mouvements!$E$4:$E$100,Mouvements!$B$4:$B$100,A12,Mouvements!$D$4:$D$100,"Entrée")</f>
        <v/>
      </c>
      <c r="F12" s="5">
        <f>SUMIFS(Mouvements!$E$4:$E$100,Mouvements!$B$4:$B$100,A12,Mouvements!$D$4:$D$100,"Sortie")</f>
        <v/>
      </c>
      <c r="G12" s="5">
        <f>D12+E12-F12</f>
        <v/>
      </c>
      <c r="H12" s="4" t="n">
        <v>30</v>
      </c>
      <c r="I12" s="3">
        <f>IF(G12&lt;H12,"Alerte","OK")</f>
        <v/>
      </c>
      <c r="J12" s="6" t="n">
        <v>3.1</v>
      </c>
      <c r="K12" s="7">
        <f>G12*J12</f>
        <v/>
      </c>
    </row>
    <row r="13">
      <c r="A13" s="8" t="inlineStr">
        <is>
          <t>ART010</t>
        </is>
      </c>
      <c r="B13" s="8" t="inlineStr">
        <is>
          <t>Lampe de bureau LED</t>
        </is>
      </c>
      <c r="C13" s="8" t="inlineStr">
        <is>
          <t>Mobilier</t>
        </is>
      </c>
      <c r="D13" s="4" t="n">
        <v>40</v>
      </c>
      <c r="E13" s="9">
        <f>SUMIFS(Mouvements!$E$4:$E$100,Mouvements!$B$4:$B$100,A13,Mouvements!$D$4:$D$100,"Entrée")</f>
        <v/>
      </c>
      <c r="F13" s="9">
        <f>SUMIFS(Mouvements!$E$4:$E$100,Mouvements!$B$4:$B$100,A13,Mouvements!$D$4:$D$100,"Sortie")</f>
        <v/>
      </c>
      <c r="G13" s="9">
        <f>D13+E13-F13</f>
        <v/>
      </c>
      <c r="H13" s="4" t="n">
        <v>10</v>
      </c>
      <c r="I13" s="8">
        <f>IF(G13&lt;H13,"Alerte","OK")</f>
        <v/>
      </c>
      <c r="J13" s="6" t="n">
        <v>22</v>
      </c>
      <c r="K13" s="10">
        <f>G13*J13</f>
        <v/>
      </c>
    </row>
    <row r="14"/>
    <row r="15">
      <c r="C15" s="11" t="inlineStr">
        <is>
          <t>TOTAUX</t>
        </is>
      </c>
      <c r="D15" s="12">
        <f>SUM(D4:D13)</f>
        <v/>
      </c>
      <c r="E15" s="12">
        <f>SUM(E4:E13)</f>
        <v/>
      </c>
      <c r="F15" s="12">
        <f>SUM(F4:F13)</f>
        <v/>
      </c>
      <c r="G15" s="12">
        <f>SUM(G4:G13)</f>
        <v/>
      </c>
      <c r="K15" s="13">
        <f>SUM(K4:K13)</f>
        <v/>
      </c>
    </row>
  </sheetData>
  <mergeCells count="1">
    <mergeCell ref="A1:K1"/>
  </mergeCells>
  <conditionalFormatting sqref="I4:I13">
    <cfRule type="expression" priority="1" dxfId="0" stopIfTrue="1">
      <formula>I4="Alerte"</formula>
    </cfRule>
    <cfRule type="expression" priority="2" dxfId="1" stopIfTrue="1">
      <formula>I4="OK"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24" customWidth="1" min="3" max="3"/>
    <col width="15" customWidth="1" min="4" max="4"/>
    <col width="11" customWidth="1" min="5" max="5"/>
    <col width="13" customWidth="1" min="6" max="6"/>
    <col width="13" customWidth="1" min="7" max="7"/>
    <col width="28" customWidth="1" min="8" max="8"/>
    <col width="18" customWidth="1" min="9" max="9"/>
  </cols>
  <sheetData>
    <row r="1" ht="26" customHeight="1">
      <c r="A1" s="1" t="inlineStr">
        <is>
          <t>JOURNAL DES MOUVEMENTS DE STOCK</t>
        </is>
      </c>
    </row>
    <row r="2"/>
    <row r="3" ht="20" customHeight="1">
      <c r="A3" s="2" t="inlineStr">
        <is>
          <t>Date</t>
        </is>
      </c>
      <c r="B3" s="2" t="inlineStr">
        <is>
          <t>Code Article</t>
        </is>
      </c>
      <c r="C3" s="2" t="inlineStr">
        <is>
          <t>Désignation</t>
        </is>
      </c>
      <c r="D3" s="2" t="inlineStr">
        <is>
          <t>Type Mouvement</t>
        </is>
      </c>
      <c r="E3" s="2" t="inlineStr">
        <is>
          <t>Quantité</t>
        </is>
      </c>
      <c r="F3" s="2" t="inlineStr">
        <is>
          <t>Prix Unitaire</t>
        </is>
      </c>
      <c r="G3" s="2" t="inlineStr">
        <is>
          <t>Valeur</t>
        </is>
      </c>
      <c r="H3" s="2" t="inlineStr">
        <is>
          <t>Motif</t>
        </is>
      </c>
      <c r="I3" s="2" t="inlineStr">
        <is>
          <t>Responsable</t>
        </is>
      </c>
    </row>
    <row r="4">
      <c r="A4" s="5" t="inlineStr">
        <is>
          <t>14/06/2026</t>
        </is>
      </c>
      <c r="B4" s="5" t="inlineStr">
        <is>
          <t>ART001</t>
        </is>
      </c>
      <c r="C4" s="3">
        <f>IFERROR(VLOOKUP(B4,Stock!$A$4:$B$13,2,0),"")</f>
        <v/>
      </c>
      <c r="D4" s="4" t="inlineStr">
        <is>
          <t>Entrée</t>
        </is>
      </c>
      <c r="E4" s="4" t="n">
        <v>50</v>
      </c>
      <c r="F4" s="7">
        <f>IFERROR(VLOOKUP(B4,Stock!$A$4:$J$13,7,0),0)</f>
        <v/>
      </c>
      <c r="G4" s="7">
        <f>E4*F4</f>
        <v/>
      </c>
      <c r="H4" s="3" t="inlineStr">
        <is>
          <t>Réapprovisionnement fournisseur</t>
        </is>
      </c>
      <c r="I4" s="3" t="inlineStr">
        <is>
          <t>Julien Martin</t>
        </is>
      </c>
    </row>
    <row r="5">
      <c r="A5" s="9" t="inlineStr">
        <is>
          <t>15/06/2026</t>
        </is>
      </c>
      <c r="B5" s="9" t="inlineStr">
        <is>
          <t>ART002</t>
        </is>
      </c>
      <c r="C5" s="8">
        <f>IFERROR(VLOOKUP(B5,Stock!$A$4:$B$13,2,0),"")</f>
        <v/>
      </c>
      <c r="D5" s="4" t="inlineStr">
        <is>
          <t>Sortie</t>
        </is>
      </c>
      <c r="E5" s="4" t="n">
        <v>10</v>
      </c>
      <c r="F5" s="10">
        <f>IFERROR(VLOOKUP(B5,Stock!$A$4:$J$13,7,0),0)</f>
        <v/>
      </c>
      <c r="G5" s="10">
        <f>E5*F5</f>
        <v/>
      </c>
      <c r="H5" s="8" t="inlineStr">
        <is>
          <t>Commande client CMD-4521</t>
        </is>
      </c>
      <c r="I5" s="8" t="inlineStr">
        <is>
          <t>Camille Dubois</t>
        </is>
      </c>
    </row>
    <row r="6">
      <c r="A6" s="5" t="inlineStr">
        <is>
          <t>18/06/2026</t>
        </is>
      </c>
      <c r="B6" s="5" t="inlineStr">
        <is>
          <t>ART004</t>
        </is>
      </c>
      <c r="C6" s="3">
        <f>IFERROR(VLOOKUP(B6,Stock!$A$4:$B$13,2,0),"")</f>
        <v/>
      </c>
      <c r="D6" s="4" t="inlineStr">
        <is>
          <t>Entrée</t>
        </is>
      </c>
      <c r="E6" s="4" t="n">
        <v>100</v>
      </c>
      <c r="F6" s="7">
        <f>IFERROR(VLOOKUP(B6,Stock!$A$4:$J$13,7,0),0)</f>
        <v/>
      </c>
      <c r="G6" s="7">
        <f>E6*F6</f>
        <v/>
      </c>
      <c r="H6" s="3" t="inlineStr">
        <is>
          <t>Réapprovisionnement fournisseur</t>
        </is>
      </c>
      <c r="I6" s="3" t="inlineStr">
        <is>
          <t>Léa Bernard</t>
        </is>
      </c>
    </row>
    <row r="7">
      <c r="A7" s="9" t="inlineStr">
        <is>
          <t>20/06/2026</t>
        </is>
      </c>
      <c r="B7" s="9" t="inlineStr">
        <is>
          <t>ART003</t>
        </is>
      </c>
      <c r="C7" s="8">
        <f>IFERROR(VLOOKUP(B7,Stock!$A$4:$B$13,2,0),"")</f>
        <v/>
      </c>
      <c r="D7" s="4" t="inlineStr">
        <is>
          <t>Sortie</t>
        </is>
      </c>
      <c r="E7" s="4" t="n">
        <v>8</v>
      </c>
      <c r="F7" s="10">
        <f>IFERROR(VLOOKUP(B7,Stock!$A$4:$J$13,7,0),0)</f>
        <v/>
      </c>
      <c r="G7" s="10">
        <f>E7*F7</f>
        <v/>
      </c>
      <c r="H7" s="8" t="inlineStr">
        <is>
          <t>Commande client CMD-4530</t>
        </is>
      </c>
      <c r="I7" s="8" t="inlineStr">
        <is>
          <t>Thomas Petit</t>
        </is>
      </c>
    </row>
    <row r="8">
      <c r="A8" s="5" t="inlineStr">
        <is>
          <t>22/06/2026</t>
        </is>
      </c>
      <c r="B8" s="5" t="inlineStr">
        <is>
          <t>ART006</t>
        </is>
      </c>
      <c r="C8" s="3">
        <f>IFERROR(VLOOKUP(B8,Stock!$A$4:$B$13,2,0),"")</f>
        <v/>
      </c>
      <c r="D8" s="4" t="inlineStr">
        <is>
          <t>Sortie</t>
        </is>
      </c>
      <c r="E8" s="4" t="n">
        <v>3</v>
      </c>
      <c r="F8" s="7">
        <f>IFERROR(VLOOKUP(B8,Stock!$A$4:$J$13,7,0),0)</f>
        <v/>
      </c>
      <c r="G8" s="7">
        <f>E8*F8</f>
        <v/>
      </c>
      <c r="H8" s="3" t="inlineStr">
        <is>
          <t>Transfert agence Lyon</t>
        </is>
      </c>
      <c r="I8" s="3" t="inlineStr">
        <is>
          <t>Chloé Robert</t>
        </is>
      </c>
    </row>
    <row r="9">
      <c r="A9" s="9" t="inlineStr">
        <is>
          <t>25/06/2026</t>
        </is>
      </c>
      <c r="B9" s="9" t="inlineStr">
        <is>
          <t>ART008</t>
        </is>
      </c>
      <c r="C9" s="8">
        <f>IFERROR(VLOOKUP(B9,Stock!$A$4:$B$13,2,0),"")</f>
        <v/>
      </c>
      <c r="D9" s="4" t="inlineStr">
        <is>
          <t>Entrée</t>
        </is>
      </c>
      <c r="E9" s="4" t="n">
        <v>20</v>
      </c>
      <c r="F9" s="10">
        <f>IFERROR(VLOOKUP(B9,Stock!$A$4:$J$13,7,0),0)</f>
        <v/>
      </c>
      <c r="G9" s="10">
        <f>E9*F9</f>
        <v/>
      </c>
      <c r="H9" s="8" t="inlineStr">
        <is>
          <t>Réapprovisionnement fournisseur</t>
        </is>
      </c>
      <c r="I9" s="8" t="inlineStr">
        <is>
          <t>Nicolas Richard</t>
        </is>
      </c>
    </row>
    <row r="10">
      <c r="A10" s="5" t="inlineStr">
        <is>
          <t>28/06/2026</t>
        </is>
      </c>
      <c r="B10" s="5" t="inlineStr">
        <is>
          <t>ART005</t>
        </is>
      </c>
      <c r="C10" s="3">
        <f>IFERROR(VLOOKUP(B10,Stock!$A$4:$B$13,2,0),"")</f>
        <v/>
      </c>
      <c r="D10" s="4" t="inlineStr">
        <is>
          <t>Sortie</t>
        </is>
      </c>
      <c r="E10" s="4" t="n">
        <v>150</v>
      </c>
      <c r="F10" s="7">
        <f>IFERROR(VLOOKUP(B10,Stock!$A$4:$J$13,7,0),0)</f>
        <v/>
      </c>
      <c r="G10" s="7">
        <f>E10*F10</f>
        <v/>
      </c>
      <c r="H10" s="3" t="inlineStr">
        <is>
          <t>Commande client CMD-4545</t>
        </is>
      </c>
      <c r="I10" s="3" t="inlineStr">
        <is>
          <t>Manon Simon</t>
        </is>
      </c>
    </row>
    <row r="11">
      <c r="A11" s="9" t="inlineStr">
        <is>
          <t>02/07/2026</t>
        </is>
      </c>
      <c r="B11" s="9" t="inlineStr">
        <is>
          <t>ART009</t>
        </is>
      </c>
      <c r="C11" s="8">
        <f>IFERROR(VLOOKUP(B11,Stock!$A$4:$B$13,2,0),"")</f>
        <v/>
      </c>
      <c r="D11" s="4" t="inlineStr">
        <is>
          <t>Entrée</t>
        </is>
      </c>
      <c r="E11" s="4" t="n">
        <v>60</v>
      </c>
      <c r="F11" s="10">
        <f>IFERROR(VLOOKUP(B11,Stock!$A$4:$J$13,7,0),0)</f>
        <v/>
      </c>
      <c r="G11" s="10">
        <f>E11*F11</f>
        <v/>
      </c>
      <c r="H11" s="8" t="inlineStr">
        <is>
          <t>Réapprovisionnement fournisseur</t>
        </is>
      </c>
      <c r="I11" s="8" t="inlineStr">
        <is>
          <t>Antoine Michel</t>
        </is>
      </c>
    </row>
    <row r="12">
      <c r="A12" s="5" t="inlineStr">
        <is>
          <t>05/07/2026</t>
        </is>
      </c>
      <c r="B12" s="5" t="inlineStr">
        <is>
          <t>ART010</t>
        </is>
      </c>
      <c r="C12" s="3">
        <f>IFERROR(VLOOKUP(B12,Stock!$A$4:$B$13,2,0),"")</f>
        <v/>
      </c>
      <c r="D12" s="4" t="inlineStr">
        <is>
          <t>Sortie</t>
        </is>
      </c>
      <c r="E12" s="4" t="n">
        <v>12</v>
      </c>
      <c r="F12" s="7">
        <f>IFERROR(VLOOKUP(B12,Stock!$A$4:$J$13,7,0),0)</f>
        <v/>
      </c>
      <c r="G12" s="7">
        <f>E12*F12</f>
        <v/>
      </c>
      <c r="H12" s="3" t="inlineStr">
        <is>
          <t>Transfert agence Bordeaux</t>
        </is>
      </c>
      <c r="I12" s="3" t="inlineStr">
        <is>
          <t>Sarah Leroy</t>
        </is>
      </c>
    </row>
    <row r="13">
      <c r="A13" s="9" t="inlineStr">
        <is>
          <t>08/07/2026</t>
        </is>
      </c>
      <c r="B13" s="9" t="inlineStr">
        <is>
          <t>ART007</t>
        </is>
      </c>
      <c r="C13" s="8">
        <f>IFERROR(VLOOKUP(B13,Stock!$A$4:$B$13,2,0),"")</f>
        <v/>
      </c>
      <c r="D13" s="4" t="inlineStr">
        <is>
          <t>Entrée</t>
        </is>
      </c>
      <c r="E13" s="4" t="n">
        <v>5</v>
      </c>
      <c r="F13" s="10">
        <f>IFERROR(VLOOKUP(B13,Stock!$A$4:$J$13,7,0),0)</f>
        <v/>
      </c>
      <c r="G13" s="10">
        <f>E13*F13</f>
        <v/>
      </c>
      <c r="H13" s="8" t="inlineStr">
        <is>
          <t>Réapprovisionnement fournisseur</t>
        </is>
      </c>
      <c r="I13" s="8" t="inlineStr">
        <is>
          <t>Maxime Garcia</t>
        </is>
      </c>
    </row>
    <row r="14">
      <c r="A14" s="5" t="inlineStr">
        <is>
          <t>10/07/2026</t>
        </is>
      </c>
      <c r="B14" s="5" t="inlineStr">
        <is>
          <t>ART001</t>
        </is>
      </c>
      <c r="C14" s="3">
        <f>IFERROR(VLOOKUP(B14,Stock!$A$4:$B$13,2,0),"")</f>
        <v/>
      </c>
      <c r="D14" s="4" t="inlineStr">
        <is>
          <t>Sortie</t>
        </is>
      </c>
      <c r="E14" s="4" t="n">
        <v>22</v>
      </c>
      <c r="F14" s="7">
        <f>IFERROR(VLOOKUP(B14,Stock!$A$4:$J$13,7,0),0)</f>
        <v/>
      </c>
      <c r="G14" s="7">
        <f>E14*F14</f>
        <v/>
      </c>
      <c r="H14" s="3" t="inlineStr">
        <is>
          <t>Commande client CMD-4560</t>
        </is>
      </c>
      <c r="I14" s="3" t="inlineStr">
        <is>
          <t>Émilie Fournier</t>
        </is>
      </c>
    </row>
    <row r="15">
      <c r="A15" s="9" t="inlineStr">
        <is>
          <t>12/07/2026</t>
        </is>
      </c>
      <c r="B15" s="9" t="inlineStr">
        <is>
          <t>ART002</t>
        </is>
      </c>
      <c r="C15" s="8">
        <f>IFERROR(VLOOKUP(B15,Stock!$A$4:$B$13,2,0),"")</f>
        <v/>
      </c>
      <c r="D15" s="4" t="inlineStr">
        <is>
          <t>Entrée</t>
        </is>
      </c>
      <c r="E15" s="4" t="n">
        <v>25</v>
      </c>
      <c r="F15" s="10">
        <f>IFERROR(VLOOKUP(B15,Stock!$A$4:$J$13,7,0),0)</f>
        <v/>
      </c>
      <c r="G15" s="10">
        <f>E15*F15</f>
        <v/>
      </c>
      <c r="H15" s="8" t="inlineStr">
        <is>
          <t>Réapprovisionnement fournisseur</t>
        </is>
      </c>
      <c r="I15" s="8" t="inlineStr">
        <is>
          <t>Lucas Girard</t>
        </is>
      </c>
    </row>
    <row r="16"/>
    <row r="17">
      <c r="F17" s="11" t="inlineStr">
        <is>
          <t>TOTAL</t>
        </is>
      </c>
      <c r="G17" s="13">
        <f>SUM(G4:G15)</f>
        <v/>
      </c>
    </row>
  </sheetData>
  <mergeCells count="1">
    <mergeCell ref="A1:I1"/>
  </mergeCells>
  <conditionalFormatting sqref="D4:D15">
    <cfRule type="expression" priority="1" dxfId="1" stopIfTrue="1">
      <formula>D4="Entrée"</formula>
    </cfRule>
    <cfRule type="expression" priority="2" dxfId="0" stopIfTrue="1">
      <formula>D4="Sortie"</formula>
    </cfRule>
  </conditionalFormatting>
  <dataValidations count="2">
    <dataValidation sqref="D4:D200" showErrorMessage="1" showInputMessage="1" allowBlank="1" type="list">
      <formula1>"Entrée,Sortie"</formula1>
    </dataValidation>
    <dataValidation sqref="B4:B200" showErrorMessage="1" showInputMessage="1" allowBlank="1" type="list">
      <formula1>=Stock!$A$4:$A$13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18" customWidth="1" min="4" max="4"/>
    <col width="14" customWidth="1" min="5" max="5"/>
    <col width="14" customWidth="1" min="6" max="6"/>
  </cols>
  <sheetData>
    <row r="1" ht="26" customHeight="1">
      <c r="A1" s="1" t="inlineStr">
        <is>
          <t>TABLEAU DE BORD - GESTION DE STOCK</t>
        </is>
      </c>
    </row>
    <row r="2"/>
    <row r="3">
      <c r="A3" s="14" t="inlineStr">
        <is>
          <t>INDICATEURS CLES</t>
        </is>
      </c>
    </row>
    <row r="4">
      <c r="A4" s="15" t="inlineStr">
        <is>
          <t>Nombre d'articles</t>
        </is>
      </c>
      <c r="B4" s="16">
        <f>COUNTA(Stock!A4:A13)</f>
        <v/>
      </c>
    </row>
    <row r="5">
      <c r="A5" s="15" t="inlineStr">
        <is>
          <t>Valeur totale du stock</t>
        </is>
      </c>
      <c r="B5" s="17">
        <f>Stock!K15</f>
        <v/>
      </c>
    </row>
    <row r="6">
      <c r="A6" s="15" t="inlineStr">
        <is>
          <t>Articles en alerte</t>
        </is>
      </c>
      <c r="B6" s="16">
        <f>COUNTIF(Stock!I4:I13,"Alerte")</f>
        <v/>
      </c>
    </row>
    <row r="7">
      <c r="A7" s="15" t="inlineStr">
        <is>
          <t>Total entrées (unités)</t>
        </is>
      </c>
      <c r="B7" s="16">
        <f>Stock!E15</f>
        <v/>
      </c>
    </row>
    <row r="8">
      <c r="A8" s="15" t="inlineStr">
        <is>
          <t>Total sorties (unités)</t>
        </is>
      </c>
      <c r="B8" s="16">
        <f>Stock!F15</f>
        <v/>
      </c>
    </row>
    <row r="9">
      <c r="A9" s="14" t="inlineStr">
        <is>
          <t>RÉPARTITION PAR CATÉGORIE</t>
        </is>
      </c>
    </row>
    <row r="10">
      <c r="A10" s="2" t="inlineStr">
        <is>
          <t>Catégorie</t>
        </is>
      </c>
      <c r="B10" s="2" t="inlineStr">
        <is>
          <t>Nombre d'articles</t>
        </is>
      </c>
      <c r="C10" s="2" t="inlineStr">
        <is>
          <t>Valeur du stock</t>
        </is>
      </c>
      <c r="D10" s="2" t="inlineStr">
        <is>
          <t>Stock final total</t>
        </is>
      </c>
    </row>
    <row r="11">
      <c r="A11" s="3" t="inlineStr">
        <is>
          <t>Électronique</t>
        </is>
      </c>
      <c r="B11" s="5">
        <f>COUNTIF(Stock!$C$4:$C$13,A11)</f>
        <v/>
      </c>
      <c r="C11" s="7">
        <f>SUMIF(Stock!$C$4:$C$13,A11,Stock!$K$4:$K$13)</f>
        <v/>
      </c>
      <c r="D11" s="5">
        <f>SUMIF(Stock!$C$4:$C$13,A11,Stock!$G$4:$G$13)</f>
        <v/>
      </c>
    </row>
    <row r="12">
      <c r="A12" s="8" t="inlineStr">
        <is>
          <t>Fournitures</t>
        </is>
      </c>
      <c r="B12" s="9">
        <f>COUNTIF(Stock!$C$4:$C$13,A12)</f>
        <v/>
      </c>
      <c r="C12" s="10">
        <f>SUMIF(Stock!$C$4:$C$13,A12,Stock!$K$4:$K$13)</f>
        <v/>
      </c>
      <c r="D12" s="9">
        <f>SUMIF(Stock!$C$4:$C$13,A12,Stock!$G$4:$G$13)</f>
        <v/>
      </c>
    </row>
    <row r="13">
      <c r="A13" s="3" t="inlineStr">
        <is>
          <t>Mobilier</t>
        </is>
      </c>
      <c r="B13" s="5">
        <f>COUNTIF(Stock!$C$4:$C$13,A13)</f>
        <v/>
      </c>
      <c r="C13" s="7">
        <f>SUMIF(Stock!$C$4:$C$13,A13,Stock!$K$4:$K$13)</f>
        <v/>
      </c>
      <c r="D13" s="5">
        <f>SUMIF(Stock!$C$4:$C$13,A13,Stock!$G$4:$G$13)</f>
        <v/>
      </c>
    </row>
  </sheetData>
  <mergeCells count="3">
    <mergeCell ref="A1:F1"/>
    <mergeCell ref="A3:B3"/>
    <mergeCell ref="A9:D9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 ht="26" customHeight="1">
      <c r="A1" s="1" t="inlineStr">
        <is>
          <t>MODE D'EMPLOI</t>
        </is>
      </c>
    </row>
    <row r="2"/>
    <row r="3">
      <c r="A3" s="18" t="inlineStr">
        <is>
          <t>Rubrique</t>
        </is>
      </c>
      <c r="B3" s="18" t="inlineStr">
        <is>
          <t>Explication</t>
        </is>
      </c>
    </row>
    <row r="4" ht="32" customHeight="1">
      <c r="A4" s="19" t="inlineStr">
        <is>
          <t>Objectif du classeur</t>
        </is>
      </c>
      <c r="B4" s="20" t="inlineStr">
        <is>
          <t>Ce classeur permet de suivre les entrées et sorties de stock, calculer les stocks finaux et détecter les articles en alerte.</t>
        </is>
      </c>
    </row>
    <row r="5" ht="32" customHeight="1">
      <c r="A5" s="21" t="inlineStr">
        <is>
          <t>Feuille Stock</t>
        </is>
      </c>
      <c r="B5" s="22" t="inlineStr">
        <is>
          <t>Liste des articles avec stock initial, entrées et sorties totales (calculées automatiquement depuis la feuille Mouvements), stock final, seuil minimum, statut et valeur du stock.</t>
        </is>
      </c>
    </row>
    <row r="6" ht="32" customHeight="1">
      <c r="A6" s="19" t="inlineStr">
        <is>
          <t>Colonnes éditables (fond jaune)</t>
        </is>
      </c>
      <c r="B6" s="20" t="inlineStr">
        <is>
          <t>Stock Initial, Stock Minimum et Prix Unitaire sur la feuille Stock. Type Mouvement et Quantité sur la feuille Mouvements.</t>
        </is>
      </c>
    </row>
    <row r="7" ht="32" customHeight="1">
      <c r="A7" s="21" t="inlineStr">
        <is>
          <t>Feuille Mouvements</t>
        </is>
      </c>
      <c r="B7" s="22" t="inlineStr">
        <is>
          <t>Journal chronologique de tous les mouvements de stock. Choisissez le Code Article et le Type (Entrée/Sortie) via les listes déroulantes. La désignation et le prix se remplissent automatiquement.</t>
        </is>
      </c>
    </row>
    <row r="8" ht="32" customHeight="1">
      <c r="A8" s="19" t="inlineStr">
        <is>
          <t>Statut Alerte</t>
        </is>
      </c>
      <c r="B8" s="20" t="inlineStr">
        <is>
          <t>Un article passe en 'Alerte' (surligné en rouge) dès que son Stock Final est inférieur au Stock Minimum défini.</t>
        </is>
      </c>
    </row>
    <row r="9" ht="32" customHeight="1">
      <c r="A9" s="21" t="inlineStr">
        <is>
          <t>Feuille Tableau de bord</t>
        </is>
      </c>
      <c r="B9" s="22" t="inlineStr">
        <is>
          <t>Synthèse des indicateurs clés (nombre d'articles, valeur totale, articles en alerte) et graphiques : stock par article, répartition par catégorie, entrées vs sorties.</t>
        </is>
      </c>
    </row>
    <row r="10" ht="32" customHeight="1">
      <c r="A10" s="19" t="inlineStr">
        <is>
          <t>Ajout d'un article</t>
        </is>
      </c>
      <c r="B10" s="20" t="inlineStr">
        <is>
          <t>Ajoutez une ligne dans la feuille Stock avec un nouveau Code Article, puis référencez ce code dans la feuille Mouvements.</t>
        </is>
      </c>
    </row>
    <row r="11" ht="32" customHeight="1">
      <c r="A11" s="21" t="inlineStr">
        <is>
          <t>Ajout d'un mouvement</t>
        </is>
      </c>
      <c r="B11" s="22" t="inlineStr">
        <is>
          <t>Ajoutez une ligne dans la feuille Mouvements avec la date, le code article, le type et la quantité. Les totaux se recalculent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2026-07-17T18:07:10Z</dcterms:created>
  <dcterms:modified xmlns:dcterms="http://purl.org/dc/terms/" xmlns:xsi="http://www.w3.org/2001/XMLSchema-instance" xsi:type="dcterms:W3CDTF">2026-07-17T18:07:10Z</dcterms:modified>
</cp:coreProperties>
</file>