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ffectifs" sheetId="1" state="visible" r:id="rId1"/>
    <sheet xmlns:r="http://schemas.openxmlformats.org/officeDocument/2006/relationships" name="Rémunérations"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3">
    <numFmt numFmtId="164" formatCode="0,0%"/>
    <numFmt numFmtId="165" formatCode="# ##0,00 &quot;€&quot;"/>
    <numFmt numFmtId="166" formatCode="0.0"/>
  </numFmts>
  <fonts count="6">
    <font>
      <name val="Calibri"/>
      <family val="2"/>
      <color theme="1"/>
      <sz val="11"/>
      <scheme val="minor"/>
    </font>
    <font>
      <name val="Calibri"/>
      <b val="1"/>
      <color rgb="000F766E"/>
      <sz val="16"/>
    </font>
    <font>
      <name val="Calibri"/>
      <b val="1"/>
      <color rgb="00FFFFFF"/>
      <sz val="11"/>
    </font>
    <font>
      <name val="Calibri"/>
      <sz val="10.5"/>
    </font>
    <font>
      <name val="Calibri"/>
      <b val="1"/>
      <sz val="10.5"/>
    </font>
    <font>
      <name val="Calibri"/>
      <b val="1"/>
      <color rgb="00FFFFFF"/>
      <sz val="10.5"/>
    </font>
  </fonts>
  <fills count="7">
    <fill>
      <patternFill/>
    </fill>
    <fill>
      <patternFill patternType="gray125"/>
    </fill>
    <fill>
      <patternFill patternType="solid">
        <fgColor rgb="000F766E"/>
        <bgColor rgb="000F766E"/>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
      <patternFill patternType="solid">
        <fgColor rgb="00FFFBEB"/>
        <bgColor rgb="00FFFBEB"/>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1">
    <xf numFmtId="0" fontId="0" fillId="0" borderId="0" pivotButton="0" quotePrefix="0" xfId="0"/>
    <xf numFmtId="0" fontId="1" fillId="0"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pivotButton="0" quotePrefix="0" xfId="0"/>
    <xf numFmtId="0" fontId="3" fillId="3" borderId="1" applyAlignment="1" pivotButton="0" quotePrefix="0" xfId="0">
      <alignment horizontal="center" vertical="center" wrapText="1"/>
    </xf>
    <xf numFmtId="164" fontId="3" fillId="3" borderId="1" applyAlignment="1" pivotButton="0" quotePrefix="0" xfId="0">
      <alignment horizontal="center" vertical="center" wrapText="1"/>
    </xf>
    <xf numFmtId="0" fontId="3" fillId="4" borderId="1" pivotButton="0" quotePrefix="0" xfId="0"/>
    <xf numFmtId="0"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0" fontId="5" fillId="5" borderId="1" applyAlignment="1" pivotButton="0" quotePrefix="0" xfId="0">
      <alignment horizontal="center" vertical="center" wrapText="1"/>
    </xf>
    <xf numFmtId="164" fontId="5" fillId="5" borderId="1" applyAlignment="1" pivotButton="0" quotePrefix="0" xfId="0">
      <alignment horizontal="center" vertical="center" wrapText="1"/>
    </xf>
    <xf numFmtId="165" fontId="3" fillId="3" borderId="1" applyAlignment="1" pivotButton="0" quotePrefix="0" xfId="0">
      <alignment horizontal="center" vertical="center" wrapText="1"/>
    </xf>
    <xf numFmtId="165" fontId="3" fillId="4" borderId="1" applyAlignment="1" pivotButton="0" quotePrefix="0" xfId="0">
      <alignment horizontal="center" vertical="center" wrapText="1"/>
    </xf>
    <xf numFmtId="165" fontId="5" fillId="5" borderId="1" applyAlignment="1" pivotButton="0" quotePrefix="0" xfId="0">
      <alignment horizontal="center" vertical="center" wrapText="1"/>
    </xf>
    <xf numFmtId="0" fontId="4" fillId="0" borderId="0" pivotButton="0" quotePrefix="0" xfId="0"/>
    <xf numFmtId="0" fontId="3" fillId="0" borderId="1" pivotButton="0" quotePrefix="0" xfId="0"/>
    <xf numFmtId="0" fontId="0" fillId="6" borderId="1" pivotButton="0" quotePrefix="0" xfId="0"/>
    <xf numFmtId="165" fontId="0" fillId="0" borderId="1" pivotButton="0" quotePrefix="0" xfId="0"/>
    <xf numFmtId="0" fontId="2" fillId="5" borderId="0" applyAlignment="1" pivotButton="0" quotePrefix="0" xfId="0">
      <alignment horizontal="center" vertical="center" wrapText="1"/>
    </xf>
    <xf numFmtId="1" fontId="4" fillId="3" borderId="1" applyAlignment="1" pivotButton="0" quotePrefix="0" xfId="0">
      <alignment horizontal="center" vertical="center" wrapText="1"/>
    </xf>
    <xf numFmtId="0" fontId="4" fillId="0" borderId="1" applyAlignment="1" pivotButton="0" quotePrefix="0" xfId="0">
      <alignment horizontal="center" vertical="center" wrapText="1"/>
    </xf>
    <xf numFmtId="164" fontId="4" fillId="4" borderId="1" applyAlignment="1" pivotButton="0" quotePrefix="0" xfId="0">
      <alignment horizontal="center" vertical="center" wrapText="1"/>
    </xf>
    <xf numFmtId="166" fontId="4" fillId="3" borderId="1" applyAlignment="1" pivotButton="0" quotePrefix="0" xfId="0">
      <alignment horizontal="center" vertical="center" wrapText="1"/>
    </xf>
    <xf numFmtId="165" fontId="4" fillId="4" borderId="1" applyAlignment="1" pivotButton="0" quotePrefix="0" xfId="0">
      <alignment horizontal="center" vertical="center" wrapText="1"/>
    </xf>
    <xf numFmtId="165" fontId="4" fillId="3" borderId="1" applyAlignment="1" pivotButton="0" quotePrefix="0" xfId="0">
      <alignment horizontal="center" vertical="center" wrapText="1"/>
    </xf>
    <xf numFmtId="164" fontId="4" fillId="3" borderId="1" applyAlignment="1" pivotButton="0" quotePrefix="0" xfId="0">
      <alignment horizontal="center" vertical="center" wrapText="1"/>
    </xf>
    <xf numFmtId="0" fontId="3" fillId="0" borderId="0" applyAlignment="1" pivotButton="0" quotePrefix="0" xfId="0">
      <alignment horizontal="left" vertical="top" wrapText="1"/>
    </xf>
    <xf numFmtId="0" fontId="3" fillId="0" borderId="1" applyAlignment="1" pivotButton="0" quotePrefix="0" xfId="0">
      <alignment horizontal="left" vertical="center" wrapText="1"/>
    </xf>
    <xf numFmtId="0" fontId="3" fillId="0" borderId="0" pivotButton="0" quotePrefix="0" xfId="0"/>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DC2626"/>
        <sz val="10.5"/>
      </font>
      <fill>
        <patternFill patternType="solid">
          <fgColor rgb="00FEE2E2"/>
          <bgColor rgb="00FEE2E2"/>
        </patternFill>
      </fill>
    </dxf>
    <dxf>
      <font>
        <name val="Calibri"/>
        <b val="1"/>
        <color rgb="0022C55E"/>
        <sz val="10.5"/>
      </font>
      <fill>
        <patternFill patternType="solid">
          <fgColor rgb="00DCFCE7"/>
          <b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Effectif total par site</a:t>
            </a:r>
          </a:p>
        </rich>
      </tx>
    </title>
    <plotArea>
      <barChart>
        <barDir val="col"/>
        <grouping val="clustered"/>
        <ser>
          <idx val="0"/>
          <order val="0"/>
          <tx>
            <strRef>
              <f>'Effectifs'!E2</f>
            </strRef>
          </tx>
          <spPr>
            <a:solidFill xmlns:a="http://schemas.openxmlformats.org/drawingml/2006/main">
              <a:srgbClr val="0F766E"/>
            </a:solidFill>
            <a:ln xmlns:a="http://schemas.openxmlformats.org/drawingml/2006/main">
              <a:prstDash val="solid"/>
            </a:ln>
          </spPr>
          <cat>
            <numRef>
              <f>'Effectifs'!$A$3:$A$12</f>
            </numRef>
          </cat>
          <val>
            <numRef>
              <f>'Effectifs'!$E$3:$E$12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Site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Effectif</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CDI / CDD</a:t>
            </a:r>
          </a:p>
        </rich>
      </tx>
    </title>
    <plotArea>
      <pieChart>
        <varyColors val="1"/>
        <ser>
          <idx val="0"/>
          <order val="0"/>
          <spPr>
            <a:ln xmlns:a="http://schemas.openxmlformats.org/drawingml/2006/main">
              <a:prstDash val="solid"/>
            </a:ln>
          </spPr>
          <cat>
            <numRef>
              <f>'Tableau de bord'!$D$4:$D$5</f>
            </numRef>
          </cat>
          <val>
            <numRef>
              <f>'Tableau de bord'!$E$4:$E$5</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Salaire moyen Hommes / Femmes par site</a:t>
            </a:r>
          </a:p>
        </rich>
      </tx>
    </title>
    <plotArea>
      <barChart>
        <barDir val="col"/>
        <grouping val="clustered"/>
        <ser>
          <idx val="0"/>
          <order val="0"/>
          <tx>
            <strRef>
              <f>'Rémunérations'!C2</f>
            </strRef>
          </tx>
          <spPr>
            <a:solidFill xmlns:a="http://schemas.openxmlformats.org/drawingml/2006/main">
              <a:srgbClr val="14B8A6"/>
            </a:solidFill>
            <a:ln xmlns:a="http://schemas.openxmlformats.org/drawingml/2006/main">
              <a:prstDash val="solid"/>
            </a:ln>
          </spPr>
          <cat>
            <numRef>
              <f>'Rémunérations'!$A$3:$A$12</f>
            </numRef>
          </cat>
          <val>
            <numRef>
              <f>'Rémunérations'!$C$3:$C$12</f>
            </numRef>
          </val>
        </ser>
        <ser>
          <idx val="1"/>
          <order val="1"/>
          <tx>
            <strRef>
              <f>'Rémunérations'!D2</f>
            </strRef>
          </tx>
          <spPr>
            <a:solidFill xmlns:a="http://schemas.openxmlformats.org/drawingml/2006/main">
              <a:srgbClr val="DC2626"/>
            </a:solidFill>
            <a:ln xmlns:a="http://schemas.openxmlformats.org/drawingml/2006/main">
              <a:prstDash val="solid"/>
            </a:ln>
          </spPr>
          <cat>
            <numRef>
              <f>'Rémunérations'!$A$3:$A$12</f>
            </numRef>
          </cat>
          <val>
            <numRef>
              <f>'Rémunérations'!$D$3:$D$12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Site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Salaire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20</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0</colOff>
      <row>13</row>
      <rowOff>0</rowOff>
    </from>
    <ext cx="6480000" cy="360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J13"/>
  <sheetViews>
    <sheetView workbookViewId="0">
      <pane ySplit="2" topLeftCell="A3" activePane="bottomLeft" state="frozen"/>
      <selection pane="bottomLeft" activeCell="A1" sqref="A1"/>
    </sheetView>
  </sheetViews>
  <sheetFormatPr baseColWidth="8" defaultRowHeight="15"/>
  <cols>
    <col width="14" customWidth="1" min="1" max="1"/>
    <col width="22" customWidth="1" min="2" max="2"/>
    <col width="15" customWidth="1" min="3" max="3"/>
    <col width="15" customWidth="1" min="4" max="4"/>
    <col width="14" customWidth="1" min="5" max="5"/>
    <col width="8" customWidth="1" min="6" max="6"/>
    <col width="8" customWidth="1" min="7" max="7"/>
    <col width="12" customWidth="1" min="8" max="8"/>
    <col width="20" customWidth="1" min="9" max="9"/>
    <col width="16" customWidth="1" min="10" max="10"/>
  </cols>
  <sheetData>
    <row r="1" ht="28" customHeight="1">
      <c r="A1" s="1" t="inlineStr">
        <is>
          <t>BDES - Base de Données Économiques et Sociales - Effectifs 2026</t>
        </is>
      </c>
    </row>
    <row r="2">
      <c r="A2" s="2" t="inlineStr">
        <is>
          <t>Site</t>
        </is>
      </c>
      <c r="B2" s="2" t="inlineStr">
        <is>
          <t>Catégorie professionnelle</t>
        </is>
      </c>
      <c r="C2" s="2" t="inlineStr">
        <is>
          <t>Effectif Hommes</t>
        </is>
      </c>
      <c r="D2" s="2" t="inlineStr">
        <is>
          <t>Effectif Femmes</t>
        </is>
      </c>
      <c r="E2" s="2" t="inlineStr">
        <is>
          <t>Effectif Total</t>
        </is>
      </c>
      <c r="F2" s="2" t="inlineStr">
        <is>
          <t>CDI</t>
        </is>
      </c>
      <c r="G2" s="2" t="inlineStr">
        <is>
          <t>CDD</t>
        </is>
      </c>
      <c r="H2" s="2" t="inlineStr">
        <is>
          <t>% Femmes</t>
        </is>
      </c>
      <c r="I2" s="2" t="inlineStr">
        <is>
          <t>Ancienneté moyenne (années)</t>
        </is>
      </c>
      <c r="J2" s="2" t="inlineStr">
        <is>
          <t>Alerte parité</t>
        </is>
      </c>
    </row>
    <row r="3">
      <c r="A3" s="3" t="inlineStr">
        <is>
          <t>Paris</t>
        </is>
      </c>
      <c r="B3" s="3" t="inlineStr">
        <is>
          <t>Cadres</t>
        </is>
      </c>
      <c r="C3" s="4" t="n">
        <v>45</v>
      </c>
      <c r="D3" s="4" t="n">
        <v>35</v>
      </c>
      <c r="E3" s="4">
        <f>C3+D3</f>
        <v/>
      </c>
      <c r="F3" s="4" t="n">
        <v>5</v>
      </c>
      <c r="G3" s="4" t="n">
        <v>9</v>
      </c>
      <c r="H3" s="5">
        <f>IFERROR(D3/E3,0)</f>
        <v/>
      </c>
      <c r="I3" s="4" t="n">
        <v>5</v>
      </c>
      <c r="J3" s="4">
        <f>IF(AND(H3&gt;=0.4,H3&lt;=0.6),"OK","A surveiller")</f>
        <v/>
      </c>
    </row>
    <row r="4">
      <c r="A4" s="6" t="inlineStr">
        <is>
          <t>Lyon</t>
        </is>
      </c>
      <c r="B4" s="6" t="inlineStr">
        <is>
          <t>Techniciens</t>
        </is>
      </c>
      <c r="C4" s="7" t="n">
        <v>30</v>
      </c>
      <c r="D4" s="7" t="n">
        <v>28</v>
      </c>
      <c r="E4" s="7">
        <f>C4+D4</f>
        <v/>
      </c>
      <c r="F4" s="7" t="n">
        <v>7</v>
      </c>
      <c r="G4" s="7" t="n">
        <v>6</v>
      </c>
      <c r="H4" s="8">
        <f>IFERROR(D4/E4,0)</f>
        <v/>
      </c>
      <c r="I4" s="7" t="n">
        <v>5</v>
      </c>
      <c r="J4" s="7">
        <f>IF(AND(H4&gt;=0.4,H4&lt;=0.6),"OK","A surveiller")</f>
        <v/>
      </c>
    </row>
    <row r="5">
      <c r="A5" s="3" t="inlineStr">
        <is>
          <t>Marseille</t>
        </is>
      </c>
      <c r="B5" s="3" t="inlineStr">
        <is>
          <t>Employés</t>
        </is>
      </c>
      <c r="C5" s="4" t="n">
        <v>20</v>
      </c>
      <c r="D5" s="4" t="n">
        <v>40</v>
      </c>
      <c r="E5" s="4">
        <f>C5+D5</f>
        <v/>
      </c>
      <c r="F5" s="4" t="n">
        <v>12</v>
      </c>
      <c r="G5" s="4" t="n">
        <v>4</v>
      </c>
      <c r="H5" s="5">
        <f>IFERROR(D5/E5,0)</f>
        <v/>
      </c>
      <c r="I5" s="4" t="n">
        <v>5</v>
      </c>
      <c r="J5" s="4">
        <f>IF(AND(H5&gt;=0.4,H5&lt;=0.6),"OK","A surveiller")</f>
        <v/>
      </c>
    </row>
    <row r="6">
      <c r="A6" s="6" t="inlineStr">
        <is>
          <t>Toulouse</t>
        </is>
      </c>
      <c r="B6" s="6" t="inlineStr">
        <is>
          <t>Ouvriers</t>
        </is>
      </c>
      <c r="C6" s="7" t="n">
        <v>15</v>
      </c>
      <c r="D6" s="7" t="n">
        <v>5</v>
      </c>
      <c r="E6" s="7">
        <f>C6+D6</f>
        <v/>
      </c>
      <c r="F6" s="7" t="n">
        <v>3</v>
      </c>
      <c r="G6" s="7" t="n">
        <v>11</v>
      </c>
      <c r="H6" s="8">
        <f>IFERROR(D6/E6,0)</f>
        <v/>
      </c>
      <c r="I6" s="7" t="n">
        <v>5</v>
      </c>
      <c r="J6" s="7">
        <f>IF(AND(H6&gt;=0.4,H6&lt;=0.6),"OK","A surveiller")</f>
        <v/>
      </c>
    </row>
    <row r="7">
      <c r="A7" s="3" t="inlineStr">
        <is>
          <t>Bordeaux</t>
        </is>
      </c>
      <c r="B7" s="3" t="inlineStr">
        <is>
          <t>Cadres</t>
        </is>
      </c>
      <c r="C7" s="4" t="n">
        <v>25</v>
      </c>
      <c r="D7" s="4" t="n">
        <v>22</v>
      </c>
      <c r="E7" s="4">
        <f>C7+D7</f>
        <v/>
      </c>
      <c r="F7" s="4" t="n">
        <v>4</v>
      </c>
      <c r="G7" s="4" t="n">
        <v>8</v>
      </c>
      <c r="H7" s="5">
        <f>IFERROR(D7/E7,0)</f>
        <v/>
      </c>
      <c r="I7" s="4" t="n">
        <v>5</v>
      </c>
      <c r="J7" s="4">
        <f>IF(AND(H7&gt;=0.4,H7&lt;=0.6),"OK","A surveiller")</f>
        <v/>
      </c>
    </row>
    <row r="8">
      <c r="A8" s="6" t="inlineStr">
        <is>
          <t>Lille</t>
        </is>
      </c>
      <c r="B8" s="6" t="inlineStr">
        <is>
          <t>Techniciens</t>
        </is>
      </c>
      <c r="C8" s="7" t="n">
        <v>18</v>
      </c>
      <c r="D8" s="7" t="n">
        <v>20</v>
      </c>
      <c r="E8" s="7">
        <f>C8+D8</f>
        <v/>
      </c>
      <c r="F8" s="7" t="n">
        <v>7</v>
      </c>
      <c r="G8" s="7" t="n">
        <v>5</v>
      </c>
      <c r="H8" s="8">
        <f>IFERROR(D8/E8,0)</f>
        <v/>
      </c>
      <c r="I8" s="7" t="n">
        <v>5</v>
      </c>
      <c r="J8" s="7">
        <f>IF(AND(H8&gt;=0.4,H8&lt;=0.6),"OK","A surveiller")</f>
        <v/>
      </c>
    </row>
    <row r="9">
      <c r="A9" s="3" t="inlineStr">
        <is>
          <t>Nantes</t>
        </is>
      </c>
      <c r="B9" s="3" t="inlineStr">
        <is>
          <t>Employés</t>
        </is>
      </c>
      <c r="C9" s="4" t="n">
        <v>22</v>
      </c>
      <c r="D9" s="4" t="n">
        <v>30</v>
      </c>
      <c r="E9" s="4">
        <f>C9+D9</f>
        <v/>
      </c>
      <c r="F9" s="4" t="n">
        <v>6</v>
      </c>
      <c r="G9" s="4" t="n">
        <v>3</v>
      </c>
      <c r="H9" s="5">
        <f>IFERROR(D9/E9,0)</f>
        <v/>
      </c>
      <c r="I9" s="4" t="n">
        <v>5</v>
      </c>
      <c r="J9" s="4">
        <f>IF(AND(H9&gt;=0.4,H9&lt;=0.6),"OK","A surveiller")</f>
        <v/>
      </c>
    </row>
    <row r="10">
      <c r="A10" s="6" t="inlineStr">
        <is>
          <t>Strasbourg</t>
        </is>
      </c>
      <c r="B10" s="6" t="inlineStr">
        <is>
          <t>Ouvriers</t>
        </is>
      </c>
      <c r="C10" s="7" t="n">
        <v>12</v>
      </c>
      <c r="D10" s="7" t="n">
        <v>3</v>
      </c>
      <c r="E10" s="7">
        <f>C10+D10</f>
        <v/>
      </c>
      <c r="F10" s="7" t="n">
        <v>2</v>
      </c>
      <c r="G10" s="7" t="n">
        <v>12</v>
      </c>
      <c r="H10" s="8">
        <f>IFERROR(D10/E10,0)</f>
        <v/>
      </c>
      <c r="I10" s="7" t="n">
        <v>5</v>
      </c>
      <c r="J10" s="7">
        <f>IF(AND(H10&gt;=0.4,H10&lt;=0.6),"OK","A surveiller")</f>
        <v/>
      </c>
    </row>
    <row r="11">
      <c r="A11" s="3" t="inlineStr">
        <is>
          <t>Rennes</t>
        </is>
      </c>
      <c r="B11" s="3" t="inlineStr">
        <is>
          <t>Cadres</t>
        </is>
      </c>
      <c r="C11" s="4" t="n">
        <v>20</v>
      </c>
      <c r="D11" s="4" t="n">
        <v>18</v>
      </c>
      <c r="E11" s="4">
        <f>C11+D11</f>
        <v/>
      </c>
      <c r="F11" s="4" t="n">
        <v>4</v>
      </c>
      <c r="G11" s="4" t="n">
        <v>7</v>
      </c>
      <c r="H11" s="5">
        <f>IFERROR(D11/E11,0)</f>
        <v/>
      </c>
      <c r="I11" s="4" t="n">
        <v>5</v>
      </c>
      <c r="J11" s="4">
        <f>IF(AND(H11&gt;=0.4,H11&lt;=0.6),"OK","A surveiller")</f>
        <v/>
      </c>
    </row>
    <row r="12">
      <c r="A12" s="6" t="inlineStr">
        <is>
          <t>Montpellier</t>
        </is>
      </c>
      <c r="B12" s="6" t="inlineStr">
        <is>
          <t>Techniciens</t>
        </is>
      </c>
      <c r="C12" s="7" t="n">
        <v>16</v>
      </c>
      <c r="D12" s="7" t="n">
        <v>14</v>
      </c>
      <c r="E12" s="7">
        <f>C12+D12</f>
        <v/>
      </c>
      <c r="F12" s="7" t="n">
        <v>3</v>
      </c>
      <c r="G12" s="7" t="n">
        <v>6</v>
      </c>
      <c r="H12" s="8">
        <f>IFERROR(D12/E12,0)</f>
        <v/>
      </c>
      <c r="I12" s="7" t="n">
        <v>5</v>
      </c>
      <c r="J12" s="7">
        <f>IF(AND(H12&gt;=0.4,H12&lt;=0.6),"OK","A surveiller")</f>
        <v/>
      </c>
    </row>
    <row r="13">
      <c r="A13" s="9" t="inlineStr">
        <is>
          <t>TOTAL / MOYENNE</t>
        </is>
      </c>
      <c r="B13" s="9" t="inlineStr"/>
      <c r="C13" s="9">
        <f>SUM(C3:C12)</f>
        <v/>
      </c>
      <c r="D13" s="9">
        <f>SUM(D3:D12)</f>
        <v/>
      </c>
      <c r="E13" s="9">
        <f>SUM(E3:E12)</f>
        <v/>
      </c>
      <c r="F13" s="9">
        <f>SUM(F3:F12)</f>
        <v/>
      </c>
      <c r="G13" s="9">
        <f>SUM(G3:G12)</f>
        <v/>
      </c>
      <c r="H13" s="10">
        <f>IFERROR(D13/E13,0)</f>
        <v/>
      </c>
      <c r="I13" s="9">
        <f>AVERAGE(I3:I12)</f>
        <v/>
      </c>
      <c r="J13" s="9" t="inlineStr"/>
    </row>
  </sheetData>
  <mergeCells count="1">
    <mergeCell ref="A1:J1"/>
  </mergeCells>
  <conditionalFormatting sqref="J3:J12">
    <cfRule type="expression" priority="1" dxfId="0" stopIfTrue="1">
      <formula>J3="A surveiller"</formula>
    </cfRule>
    <cfRule type="expression" priority="2" dxfId="1" stopIfTrue="1">
      <formula>J3="OK"</formula>
    </cfRule>
  </conditionalFormatting>
  <dataValidations count="1">
    <dataValidation sqref="B3:B12" showErrorMessage="1" showInputMessage="1" allowBlank="1" type="list">
      <formula1>"Cadres,Techniciens,Employés,Ouvriers"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8"/>
  <sheetViews>
    <sheetView workbookViewId="0">
      <pane ySplit="2" topLeftCell="A3" activePane="bottomLeft" state="frozen"/>
      <selection pane="bottomLeft" activeCell="A1" sqref="A1"/>
    </sheetView>
  </sheetViews>
  <sheetFormatPr baseColWidth="8" defaultRowHeight="15"/>
  <cols>
    <col width="14" customWidth="1" min="1" max="1"/>
    <col width="22" customWidth="1" min="2" max="2"/>
    <col width="20" customWidth="1" min="3" max="3"/>
    <col width="20" customWidth="1" min="4" max="4"/>
    <col width="18" customWidth="1" min="5" max="5"/>
    <col width="22" customWidth="1" min="6" max="6"/>
    <col width="18" customWidth="1" min="7" max="7"/>
    <col width="20" customWidth="1" min="8" max="8"/>
    <col width="18" customWidth="1" min="9" max="9"/>
  </cols>
  <sheetData>
    <row r="1" ht="28" customHeight="1">
      <c r="A1" s="1" t="inlineStr">
        <is>
          <t>BDES - Rémunérations &amp; Égalité professionnelle 2026</t>
        </is>
      </c>
    </row>
    <row r="2">
      <c r="A2" s="2" t="inlineStr">
        <is>
          <t>Site</t>
        </is>
      </c>
      <c r="B2" s="2" t="inlineStr">
        <is>
          <t>Catégorie professionnelle</t>
        </is>
      </c>
      <c r="C2" s="2" t="inlineStr">
        <is>
          <t>Salaire moyen Hommes (€)</t>
        </is>
      </c>
      <c r="D2" s="2" t="inlineStr">
        <is>
          <t>Salaire moyen Femmes (€)</t>
        </is>
      </c>
      <c r="E2" s="2" t="inlineStr">
        <is>
          <t>Écart salarial H/F (%)</t>
        </is>
      </c>
      <c r="F2" s="2" t="inlineStr">
        <is>
          <t>Masse salariale annuelle (€)</t>
        </is>
      </c>
      <c r="G2" s="2" t="inlineStr">
        <is>
          <t>Budget formation (€)</t>
        </is>
      </c>
      <c r="H2" s="2" t="inlineStr">
        <is>
          <t>% Formation / Masse salariale</t>
        </is>
      </c>
      <c r="I2" s="2" t="inlineStr">
        <is>
          <t>Alerte écart</t>
        </is>
      </c>
    </row>
    <row r="3">
      <c r="A3" s="3" t="inlineStr">
        <is>
          <t>Paris</t>
        </is>
      </c>
      <c r="B3" s="3" t="inlineStr">
        <is>
          <t>Cadres</t>
        </is>
      </c>
      <c r="C3" s="11" t="n">
        <v>62000</v>
      </c>
      <c r="D3" s="11" t="n">
        <v>58500</v>
      </c>
      <c r="E3" s="5">
        <f>IFERROR((C3-D3)/C3,0)</f>
        <v/>
      </c>
      <c r="F3" s="11" t="n">
        <v>2350000</v>
      </c>
      <c r="G3" s="11" t="n">
        <v>47000</v>
      </c>
      <c r="H3" s="5">
        <f>IFERROR(G3/F3,0)</f>
        <v/>
      </c>
      <c r="I3" s="4">
        <f>IF(E3&gt;0.05,"Écart significatif","Conforme")</f>
        <v/>
      </c>
    </row>
    <row r="4">
      <c r="A4" s="6" t="inlineStr">
        <is>
          <t>Lyon</t>
        </is>
      </c>
      <c r="B4" s="6" t="inlineStr">
        <is>
          <t>Techniciens</t>
        </is>
      </c>
      <c r="C4" s="12" t="n">
        <v>38000</v>
      </c>
      <c r="D4" s="12" t="n">
        <v>36200</v>
      </c>
      <c r="E4" s="8">
        <f>IFERROR((C4-D4)/C4,0)</f>
        <v/>
      </c>
      <c r="F4" s="12" t="n">
        <v>1710000</v>
      </c>
      <c r="G4" s="12" t="n">
        <v>25000</v>
      </c>
      <c r="H4" s="8">
        <f>IFERROR(G4/F4,0)</f>
        <v/>
      </c>
      <c r="I4" s="7">
        <f>IF(E4&gt;0.05,"Écart significatif","Conforme")</f>
        <v/>
      </c>
    </row>
    <row r="5">
      <c r="A5" s="3" t="inlineStr">
        <is>
          <t>Marseille</t>
        </is>
      </c>
      <c r="B5" s="3" t="inlineStr">
        <is>
          <t>Employés</t>
        </is>
      </c>
      <c r="C5" s="11" t="n">
        <v>28500</v>
      </c>
      <c r="D5" s="11" t="n">
        <v>27300</v>
      </c>
      <c r="E5" s="5">
        <f>IFERROR((C5-D5)/C5,0)</f>
        <v/>
      </c>
      <c r="F5" s="11" t="n">
        <v>1150000</v>
      </c>
      <c r="G5" s="11" t="n">
        <v>18000</v>
      </c>
      <c r="H5" s="5">
        <f>IFERROR(G5/F5,0)</f>
        <v/>
      </c>
      <c r="I5" s="4">
        <f>IF(E5&gt;0.05,"Écart significatif","Conforme")</f>
        <v/>
      </c>
    </row>
    <row r="6">
      <c r="A6" s="6" t="inlineStr">
        <is>
          <t>Toulouse</t>
        </is>
      </c>
      <c r="B6" s="6" t="inlineStr">
        <is>
          <t>Ouvriers</t>
        </is>
      </c>
      <c r="C6" s="12" t="n">
        <v>26500</v>
      </c>
      <c r="D6" s="12" t="n">
        <v>25000</v>
      </c>
      <c r="E6" s="8">
        <f>IFERROR((C6-D6)/C6,0)</f>
        <v/>
      </c>
      <c r="F6" s="12" t="n">
        <v>400000</v>
      </c>
      <c r="G6" s="12" t="n">
        <v>9000</v>
      </c>
      <c r="H6" s="8">
        <f>IFERROR(G6/F6,0)</f>
        <v/>
      </c>
      <c r="I6" s="7">
        <f>IF(E6&gt;0.05,"Écart significatif","Conforme")</f>
        <v/>
      </c>
    </row>
    <row r="7">
      <c r="A7" s="3" t="inlineStr">
        <is>
          <t>Bordeaux</t>
        </is>
      </c>
      <c r="B7" s="3" t="inlineStr">
        <is>
          <t>Cadres</t>
        </is>
      </c>
      <c r="C7" s="11" t="n">
        <v>61000</v>
      </c>
      <c r="D7" s="11" t="n">
        <v>55000</v>
      </c>
      <c r="E7" s="5">
        <f>IFERROR((C7-D7)/C7,0)</f>
        <v/>
      </c>
      <c r="F7" s="11" t="n">
        <v>2400000</v>
      </c>
      <c r="G7" s="11" t="n">
        <v>44000</v>
      </c>
      <c r="H7" s="5">
        <f>IFERROR(G7/F7,0)</f>
        <v/>
      </c>
      <c r="I7" s="4">
        <f>IF(E7&gt;0.05,"Écart significatif","Conforme")</f>
        <v/>
      </c>
    </row>
    <row r="8">
      <c r="A8" s="6" t="inlineStr">
        <is>
          <t>Lille</t>
        </is>
      </c>
      <c r="B8" s="6" t="inlineStr">
        <is>
          <t>Techniciens</t>
        </is>
      </c>
      <c r="C8" s="12" t="n">
        <v>37500</v>
      </c>
      <c r="D8" s="12" t="n">
        <v>36000</v>
      </c>
      <c r="E8" s="8">
        <f>IFERROR((C8-D8)/C8,0)</f>
        <v/>
      </c>
      <c r="F8" s="12" t="n">
        <v>1080000</v>
      </c>
      <c r="G8" s="12" t="n">
        <v>21000</v>
      </c>
      <c r="H8" s="8">
        <f>IFERROR(G8/F8,0)</f>
        <v/>
      </c>
      <c r="I8" s="7">
        <f>IF(E8&gt;0.05,"Écart significatif","Conforme")</f>
        <v/>
      </c>
    </row>
    <row r="9">
      <c r="A9" s="3" t="inlineStr">
        <is>
          <t>Nantes</t>
        </is>
      </c>
      <c r="B9" s="3" t="inlineStr">
        <is>
          <t>Employés</t>
        </is>
      </c>
      <c r="C9" s="11" t="n">
        <v>29000</v>
      </c>
      <c r="D9" s="11" t="n">
        <v>28100</v>
      </c>
      <c r="E9" s="5">
        <f>IFERROR((C9-D9)/C9,0)</f>
        <v/>
      </c>
      <c r="F9" s="11" t="n">
        <v>1200000</v>
      </c>
      <c r="G9" s="11" t="n">
        <v>19500</v>
      </c>
      <c r="H9" s="5">
        <f>IFERROR(G9/F9,0)</f>
        <v/>
      </c>
      <c r="I9" s="4">
        <f>IF(E9&gt;0.05,"Écart significatif","Conforme")</f>
        <v/>
      </c>
    </row>
    <row r="10">
      <c r="A10" s="6" t="inlineStr">
        <is>
          <t>Strasbourg</t>
        </is>
      </c>
      <c r="B10" s="6" t="inlineStr">
        <is>
          <t>Ouvriers</t>
        </is>
      </c>
      <c r="C10" s="12" t="n">
        <v>27000</v>
      </c>
      <c r="D10" s="12" t="n">
        <v>25500</v>
      </c>
      <c r="E10" s="8">
        <f>IFERROR((C10-D10)/C10,0)</f>
        <v/>
      </c>
      <c r="F10" s="12" t="n">
        <v>315000</v>
      </c>
      <c r="G10" s="12" t="n">
        <v>7000</v>
      </c>
      <c r="H10" s="8">
        <f>IFERROR(G10/F10,0)</f>
        <v/>
      </c>
      <c r="I10" s="7">
        <f>IF(E10&gt;0.05,"Écart significatif","Conforme")</f>
        <v/>
      </c>
    </row>
    <row r="11">
      <c r="A11" s="3" t="inlineStr">
        <is>
          <t>Rennes</t>
        </is>
      </c>
      <c r="B11" s="3" t="inlineStr">
        <is>
          <t>Cadres</t>
        </is>
      </c>
      <c r="C11" s="11" t="n">
        <v>59500</v>
      </c>
      <c r="D11" s="11" t="n">
        <v>57200</v>
      </c>
      <c r="E11" s="5">
        <f>IFERROR((C11-D11)/C11,0)</f>
        <v/>
      </c>
      <c r="F11" s="11" t="n">
        <v>1830000</v>
      </c>
      <c r="G11" s="11" t="n">
        <v>33000</v>
      </c>
      <c r="H11" s="5">
        <f>IFERROR(G11/F11,0)</f>
        <v/>
      </c>
      <c r="I11" s="4">
        <f>IF(E11&gt;0.05,"Écart significatif","Conforme")</f>
        <v/>
      </c>
    </row>
    <row r="12">
      <c r="A12" s="6" t="inlineStr">
        <is>
          <t>Montpellier</t>
        </is>
      </c>
      <c r="B12" s="6" t="inlineStr">
        <is>
          <t>Techniciens</t>
        </is>
      </c>
      <c r="C12" s="12" t="n">
        <v>37000</v>
      </c>
      <c r="D12" s="12" t="n">
        <v>35500</v>
      </c>
      <c r="E12" s="8">
        <f>IFERROR((C12-D12)/C12,0)</f>
        <v/>
      </c>
      <c r="F12" s="12" t="n">
        <v>920000</v>
      </c>
      <c r="G12" s="12" t="n">
        <v>16000</v>
      </c>
      <c r="H12" s="8">
        <f>IFERROR(G12/F12,0)</f>
        <v/>
      </c>
      <c r="I12" s="7">
        <f>IF(E12&gt;0.05,"Écart significatif","Conforme")</f>
        <v/>
      </c>
    </row>
    <row r="13">
      <c r="A13" s="9" t="inlineStr">
        <is>
          <t>TOTAL / MOYENNE</t>
        </is>
      </c>
      <c r="B13" s="9" t="inlineStr"/>
      <c r="C13" s="13">
        <f>AVERAGE(C3:C12)</f>
        <v/>
      </c>
      <c r="D13" s="13">
        <f>AVERAGE(D3:D12)</f>
        <v/>
      </c>
      <c r="E13" s="10">
        <f>IFERROR((C13-D13)/C13,0)</f>
        <v/>
      </c>
      <c r="F13" s="13">
        <f>SUM(F3:F12)</f>
        <v/>
      </c>
      <c r="G13" s="13">
        <f>SUM(G3:G12)</f>
        <v/>
      </c>
      <c r="H13" s="10">
        <f>IFERROR(G13/F13,0)</f>
        <v/>
      </c>
      <c r="I13" s="9" t="inlineStr"/>
    </row>
    <row r="14"/>
    <row r="15">
      <c r="A15" s="14" t="inlineStr">
        <is>
          <t>Recherche par site</t>
        </is>
      </c>
    </row>
    <row r="16">
      <c r="B16" s="15" t="inlineStr">
        <is>
          <t>Site à rechercher :</t>
        </is>
      </c>
      <c r="C16" s="16" t="inlineStr">
        <is>
          <t>Paris</t>
        </is>
      </c>
    </row>
    <row r="17">
      <c r="B17" s="15" t="inlineStr">
        <is>
          <t>Salaire moyen Hommes :</t>
        </is>
      </c>
      <c r="C17" s="17">
        <f>IFERROR(VLOOKUP(C16,A3:I12,3,0),"Site introuvable")</f>
        <v/>
      </c>
    </row>
    <row r="18">
      <c r="B18" s="15" t="inlineStr">
        <is>
          <t>Salaire moyen Femmes :</t>
        </is>
      </c>
      <c r="C18" s="17">
        <f>IFERROR(VLOOKUP(C16,A3:I12,4,0),"Site introuvable")</f>
        <v/>
      </c>
    </row>
  </sheetData>
  <mergeCells count="1">
    <mergeCell ref="A1:I1"/>
  </mergeCells>
  <conditionalFormatting sqref="I3:I12">
    <cfRule type="expression" priority="1" dxfId="0" stopIfTrue="1">
      <formula>I3="Écart significatif"</formula>
    </cfRule>
    <cfRule type="expression" priority="2" dxfId="1" stopIfTrue="1">
      <formula>I3="Conforme"</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0"/>
  <sheetViews>
    <sheetView workbookViewId="0">
      <selection activeCell="A1" sqref="A1"/>
    </sheetView>
  </sheetViews>
  <sheetFormatPr baseColWidth="8" defaultRowHeight="15"/>
  <cols>
    <col width="30" customWidth="1" min="1" max="1"/>
    <col width="18" customWidth="1" min="2" max="2"/>
    <col width="14" customWidth="1" min="4" max="4"/>
    <col width="14" customWidth="1" min="5" max="5"/>
  </cols>
  <sheetData>
    <row r="1" ht="28" customHeight="1">
      <c r="A1" s="1" t="inlineStr">
        <is>
          <t>BDES - Tableau de bord synthétique 2026</t>
        </is>
      </c>
    </row>
    <row r="2"/>
    <row r="3">
      <c r="A3" s="18" t="inlineStr">
        <is>
          <t>Indicateurs clés</t>
        </is>
      </c>
      <c r="D3" s="18" t="inlineStr">
        <is>
          <t>Répartition CDI / CDD</t>
        </is>
      </c>
    </row>
    <row r="4">
      <c r="A4" s="3" t="inlineStr">
        <is>
          <t>Effectif total</t>
        </is>
      </c>
      <c r="B4" s="19">
        <f>Effectifs!E13</f>
        <v/>
      </c>
      <c r="D4" s="15" t="inlineStr">
        <is>
          <t>CDI</t>
        </is>
      </c>
      <c r="E4" s="20">
        <f>Effectifs!F13</f>
        <v/>
      </c>
    </row>
    <row r="5">
      <c r="A5" s="6" t="inlineStr">
        <is>
          <t>Part des femmes</t>
        </is>
      </c>
      <c r="B5" s="21">
        <f>Effectifs!H13</f>
        <v/>
      </c>
      <c r="D5" s="15" t="inlineStr">
        <is>
          <t>CDD</t>
        </is>
      </c>
      <c r="E5" s="20">
        <f>Effectifs!G13</f>
        <v/>
      </c>
    </row>
    <row r="6">
      <c r="A6" s="3" t="inlineStr">
        <is>
          <t>Ancienneté moyenne (années)</t>
        </is>
      </c>
      <c r="B6" s="22">
        <f>Effectifs!I13</f>
        <v/>
      </c>
    </row>
    <row r="7">
      <c r="A7" s="6" t="inlineStr">
        <is>
          <t>Masse salariale totale (€)</t>
        </is>
      </c>
      <c r="B7" s="23">
        <f>Rémunérations!F13</f>
        <v/>
      </c>
    </row>
    <row r="8">
      <c r="A8" s="3" t="inlineStr">
        <is>
          <t>Budget formation total (€)</t>
        </is>
      </c>
      <c r="B8" s="24">
        <f>Rémunérations!G13</f>
        <v/>
      </c>
    </row>
    <row r="9">
      <c r="A9" s="6" t="inlineStr">
        <is>
          <t>% formation / masse salariale</t>
        </is>
      </c>
      <c r="B9" s="21">
        <f>Rémunérations!H13</f>
        <v/>
      </c>
    </row>
    <row r="10">
      <c r="A10" s="3" t="inlineStr">
        <is>
          <t>Écart salarial moyen H/F</t>
        </is>
      </c>
      <c r="B10" s="25">
        <f>Rémunérations!E13</f>
        <v/>
      </c>
    </row>
  </sheetData>
  <mergeCells count="3">
    <mergeCell ref="A1:H1"/>
    <mergeCell ref="A3:B3"/>
    <mergeCell ref="D3:E3"/>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20" customWidth="1" min="1" max="1"/>
    <col width="22" customWidth="1" min="2" max="2"/>
    <col width="22" customWidth="1" min="3" max="3"/>
    <col width="22" customWidth="1" min="4" max="4"/>
  </cols>
  <sheetData>
    <row r="1" ht="28" customHeight="1">
      <c r="A1" s="1" t="inlineStr">
        <is>
          <t>Mode d'emploi - Classeur BDES</t>
        </is>
      </c>
    </row>
    <row r="2"/>
    <row r="3">
      <c r="A3" s="26" t="inlineStr">
        <is>
          <t>Ce classeur constitue un exemple de Base de Données Économiques et Sociales (BDES), devenue BDESE (Base de Données Économiques, Sociales et Environnementales), obligatoire dans les entreprises de 50 salariés et plus pour l'information et la consultation des représentants du personnel (CSE).</t>
        </is>
      </c>
    </row>
    <row r="4"/>
    <row r="5"/>
    <row r="6"/>
    <row r="7" ht="45" customHeight="1">
      <c r="A7" s="9" t="inlineStr">
        <is>
          <t>Effectifs</t>
        </is>
      </c>
      <c r="B7" s="27" t="inlineStr">
        <is>
          <t>Répartition des effectifs par site et catégorie professionnelle (hommes/femmes, CDI/CDD, ancienneté). La colonne « Alerte parité » signale automatiquement les sites où la répartition femmes/hommes s'écarte de la fourchette 40%-60%.</t>
        </is>
      </c>
      <c r="C7" s="29" t="n"/>
      <c r="D7" s="30" t="n"/>
    </row>
    <row r="8"/>
    <row r="9" ht="45" customHeight="1">
      <c r="A9" s="9" t="inlineStr">
        <is>
          <t>Rémunérations</t>
        </is>
      </c>
      <c r="B9" s="27" t="inlineStr">
        <is>
          <t>Salaires moyens par sexe et par site, masse salariale, budget formation. La colonne « Alerte écart » identifie les écarts de rémunération supérieurs à 5% entre hommes et femmes (obligation d'index égalité professionnelle). Une zone de recherche (VLOOKUP) permet de consulter rapidement les données d'un site.</t>
        </is>
      </c>
      <c r="C9" s="29" t="n"/>
      <c r="D9" s="30" t="n"/>
    </row>
    <row r="10"/>
    <row r="11" ht="45" customHeight="1">
      <c r="A11" s="9" t="inlineStr">
        <is>
          <t>Tableau de bord</t>
        </is>
      </c>
      <c r="B11" s="27" t="inlineStr">
        <is>
          <t>Synthèse des indicateurs clés (effectif total, part des femmes, masse salariale, budget formation) et visualisation graphique : répartition CDI/CDD, comparaison des salaires par site.</t>
        </is>
      </c>
      <c r="C11" s="29" t="n"/>
      <c r="D11" s="30" t="n"/>
    </row>
    <row r="12"/>
    <row r="13" ht="45" customHeight="1">
      <c r="A13" s="9" t="inlineStr">
        <is>
          <t>Mode d'emploi</t>
        </is>
      </c>
      <c r="B13" s="27" t="inlineStr">
        <is>
          <t>Cette feuille : présentation générale du classeur et explication de chaque onglet et colonne.</t>
        </is>
      </c>
      <c r="C13" s="29" t="n"/>
      <c r="D13" s="30" t="n"/>
    </row>
    <row r="14"/>
    <row r="15"/>
    <row r="16">
      <c r="A16" s="14" t="inlineStr">
        <is>
          <t>Notes :</t>
        </is>
      </c>
    </row>
    <row r="17">
      <c r="A17" s="28" t="inlineStr">
        <is>
          <t>- Les cellules à fond jaune pâle sont modifiables (données saisies).</t>
        </is>
      </c>
    </row>
    <row r="18">
      <c r="A18" s="28" t="inlineStr">
        <is>
          <t>- Les autres cellules contiennent des formules calculées automatiquement.</t>
        </is>
      </c>
    </row>
    <row r="19">
      <c r="A19" s="28" t="inlineStr">
        <is>
          <t>- Cette BDES doit être mise à jour régulièrement et rester accessible en permanence aux représentants du personnel.</t>
        </is>
      </c>
    </row>
  </sheetData>
  <mergeCells count="10">
    <mergeCell ref="A1:D1"/>
    <mergeCell ref="A3:D5"/>
    <mergeCell ref="A7"/>
    <mergeCell ref="B7:D7"/>
    <mergeCell ref="A9"/>
    <mergeCell ref="B9:D9"/>
    <mergeCell ref="A11"/>
    <mergeCell ref="B11:D11"/>
    <mergeCell ref="A13"/>
    <mergeCell ref="B13:D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2026-07-21T15:10:05Z</dcterms:created>
  <dcterms:modified xmlns:dcterms="http://purl.org/dc/terms/" xmlns:xsi="http://www.w3.org/2001/XMLSchema-instance" xsi:type="dcterms:W3CDTF">2026-07-21T15:10:05Z</dcterms:modified>
</cp:coreProperties>
</file>