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2026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'Budget 2026'!$A$2:$N$12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&quot;€&quot;"/>
    <numFmt numFmtId="166" formatCode="0,0 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2" fillId="2" borderId="1" applyAlignment="1" pivotButton="0" quotePrefix="0" xfId="0">
      <alignment horizontal="right" vertical="center"/>
    </xf>
    <xf numFmtId="166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5" fillId="6" borderId="1" pivotButton="0" quotePrefix="0" xfId="0"/>
    <xf numFmtId="0" fontId="0" fillId="6" borderId="1" pivotButton="0" quotePrefix="0" xfId="0"/>
    <xf numFmtId="0" fontId="3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top"/>
    </xf>
    <xf numFmtId="0" fontId="4" fillId="5" borderId="1" applyAlignment="1" pivotButton="0" quotePrefix="0" xfId="0">
      <alignment horizontal="center" vertical="top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2" fillId="2" borderId="1" applyAlignment="1" pivotButton="0" quotePrefix="0" xfId="0">
      <alignment horizontal="right" vertical="center"/>
    </xf>
    <xf numFmtId="166" fontId="2" fillId="2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prévu vs réalisé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'Synthèse'!$A$13:$A$20</f>
            </numRef>
          </cat>
          <val>
            <numRef>
              <f>'Synthèse'!$B$13:$B$20</f>
            </numRef>
          </val>
        </ser>
        <ser>
          <idx val="1"/>
          <order val="1"/>
          <tx>
            <strRef>
              <f>'Synthèse'!C12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'Synthèse'!$A$13:$A$20</f>
            </numRef>
          </cat>
          <val>
            <numRef>
              <f>'Synthèse'!$C$13:$C$20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réalisées par catégorie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'Synthèse'!$A$13:$A$20</f>
            </numRef>
          </cat>
          <val>
            <numRef>
              <f>'Synthèse'!$C$13:$C$20</f>
            </numRef>
          </val>
        </ser>
        <dLbls>
          <showPercent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22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  <col width="15" customWidth="1" min="4" max="4"/>
    <col width="38" customWidth="1" min="5" max="5"/>
    <col width="22" customWidth="1" min="6" max="6"/>
    <col width="13" customWidth="1" min="7" max="7"/>
    <col width="15" customWidth="1" min="8" max="8"/>
    <col width="14" customWidth="1" min="9" max="9"/>
    <col width="13" customWidth="1" min="10" max="10"/>
    <col width="16" customWidth="1" min="11" max="11"/>
    <col width="14" customWidth="1" min="12" max="12"/>
    <col width="15" customWidth="1" min="13" max="13"/>
    <col width="34" customWidth="1" min="14" max="14"/>
  </cols>
  <sheetData>
    <row r="1" ht="30" customHeight="1">
      <c r="A1" s="1" t="inlineStr">
        <is>
          <t>Budget 2026 — Suivi des recettes et dépenses</t>
        </is>
      </c>
    </row>
    <row r="2" ht="32" customHeight="1">
      <c r="A2" s="2" t="inlineStr">
        <is>
          <t>Date</t>
        </is>
      </c>
      <c r="B2" s="2" t="inlineStr">
        <is>
          <t>Mois</t>
        </is>
      </c>
      <c r="C2" s="2" t="inlineStr">
        <is>
          <t>Type</t>
        </is>
      </c>
      <c r="D2" s="2" t="inlineStr">
        <is>
          <t>Catégorie</t>
        </is>
      </c>
      <c r="E2" s="2" t="inlineStr">
        <is>
          <t>Libellé</t>
        </is>
      </c>
      <c r="F2" s="2" t="inlineStr">
        <is>
          <t>Client / Fournisseur</t>
        </is>
      </c>
      <c r="G2" s="2" t="inlineStr">
        <is>
          <t>Ville</t>
        </is>
      </c>
      <c r="H2" s="2" t="inlineStr">
        <is>
          <t>Budget prévu (€)</t>
        </is>
      </c>
      <c r="I2" s="2" t="inlineStr">
        <is>
          <t>Réalisé (€)</t>
        </is>
      </c>
      <c r="J2" s="2" t="inlineStr">
        <is>
          <t>Écart (€)</t>
        </is>
      </c>
      <c r="K2" s="2" t="inlineStr">
        <is>
          <t>Taux de réalisation</t>
        </is>
      </c>
      <c r="L2" s="2" t="inlineStr">
        <is>
          <t>Statut</t>
        </is>
      </c>
      <c r="M2" s="2" t="inlineStr">
        <is>
          <t>Mode de paiement</t>
        </is>
      </c>
      <c r="N2" s="2" t="inlineStr">
        <is>
          <t>Commentaire</t>
        </is>
      </c>
    </row>
    <row r="3">
      <c r="A3" s="26" t="n">
        <v>46027</v>
      </c>
      <c r="B3" s="4">
        <f>TEXT(A3,"mmmm")</f>
        <v/>
      </c>
      <c r="C3" s="5" t="inlineStr">
        <is>
          <t>Recette</t>
        </is>
      </c>
      <c r="D3" s="5" t="inlineStr">
        <is>
          <t>Ventes</t>
        </is>
      </c>
      <c r="E3" s="6" t="inlineStr">
        <is>
          <t>Facture n°2026-001 — Prestation conseil</t>
        </is>
      </c>
      <c r="F3" s="6" t="inlineStr">
        <is>
          <t>Camille Martin</t>
        </is>
      </c>
      <c r="G3" s="5" t="inlineStr">
        <is>
          <t>Paris</t>
        </is>
      </c>
      <c r="H3" s="27" t="n">
        <v>8500</v>
      </c>
      <c r="I3" s="27" t="n">
        <v>8750</v>
      </c>
      <c r="J3" s="28">
        <f>I3-H3</f>
        <v/>
      </c>
      <c r="K3" s="29">
        <f>IFERROR(I3/H3,0)</f>
        <v/>
      </c>
      <c r="L3" s="4">
        <f>IF(C3="Dépense",IF(I3&gt;H3,"Dépassement","Conforme"),IF(I3&gt;=H3,"Conforme","À suivre"))</f>
        <v/>
      </c>
      <c r="M3" s="5" t="inlineStr">
        <is>
          <t>Virement</t>
        </is>
      </c>
      <c r="N3" s="6" t="inlineStr">
        <is>
          <t>Encaissé sous 15 jours</t>
        </is>
      </c>
    </row>
    <row r="4">
      <c r="A4" s="26" t="n">
        <v>46034</v>
      </c>
      <c r="B4" s="10">
        <f>TEXT(A4,"mmmm")</f>
        <v/>
      </c>
      <c r="C4" s="5" t="inlineStr">
        <is>
          <t>Dépense</t>
        </is>
      </c>
      <c r="D4" s="5" t="inlineStr">
        <is>
          <t>Loyer</t>
        </is>
      </c>
      <c r="E4" s="6" t="inlineStr">
        <is>
          <t>Loyer janvier — Bail commercial</t>
        </is>
      </c>
      <c r="F4" s="6" t="inlineStr">
        <is>
          <t>SCI Les Terrasses</t>
        </is>
      </c>
      <c r="G4" s="5" t="inlineStr">
        <is>
          <t>Lyon</t>
        </is>
      </c>
      <c r="H4" s="27" t="n">
        <v>1450</v>
      </c>
      <c r="I4" s="27" t="n">
        <v>1450</v>
      </c>
      <c r="J4" s="30">
        <f>I4-H4</f>
        <v/>
      </c>
      <c r="K4" s="31">
        <f>IFERROR(I4/H4,0)</f>
        <v/>
      </c>
      <c r="L4" s="10">
        <f>IF(C4="Dépense",IF(I4&gt;H4,"Dépassement","Conforme"),IF(I4&gt;=H4,"Conforme","À suivre"))</f>
        <v/>
      </c>
      <c r="M4" s="5" t="inlineStr">
        <is>
          <t>Prélèvement</t>
        </is>
      </c>
      <c r="N4" s="6" t="inlineStr">
        <is>
          <t>Paiement mensuel automatique</t>
        </is>
      </c>
    </row>
    <row r="5">
      <c r="A5" s="26" t="n">
        <v>46050</v>
      </c>
      <c r="B5" s="4">
        <f>TEXT(A5,"mmmm")</f>
        <v/>
      </c>
      <c r="C5" s="5" t="inlineStr">
        <is>
          <t>Dépense</t>
        </is>
      </c>
      <c r="D5" s="5" t="inlineStr">
        <is>
          <t>Logiciels</t>
        </is>
      </c>
      <c r="E5" s="6" t="inlineStr">
        <is>
          <t>Abonnement SaaS comptabilité</t>
        </is>
      </c>
      <c r="F5" s="6" t="inlineStr">
        <is>
          <t>Nicolas Rousseau</t>
        </is>
      </c>
      <c r="G5" s="5" t="inlineStr">
        <is>
          <t>Nantes</t>
        </is>
      </c>
      <c r="H5" s="27" t="n">
        <v>320</v>
      </c>
      <c r="I5" s="27" t="n">
        <v>310</v>
      </c>
      <c r="J5" s="28">
        <f>I5-H5</f>
        <v/>
      </c>
      <c r="K5" s="29">
        <f>IFERROR(I5/H5,0)</f>
        <v/>
      </c>
      <c r="L5" s="4">
        <f>IF(C5="Dépense",IF(I5&gt;H5,"Dépassement","Conforme"),IF(I5&gt;=H5,"Conforme","À suivre"))</f>
        <v/>
      </c>
      <c r="M5" s="5" t="inlineStr">
        <is>
          <t>Carte bancaire</t>
        </is>
      </c>
      <c r="N5" s="6" t="inlineStr">
        <is>
          <t>Tarif promotionnel appliqué</t>
        </is>
      </c>
    </row>
    <row r="6">
      <c r="A6" s="26" t="n">
        <v>46059</v>
      </c>
      <c r="B6" s="10">
        <f>TEXT(A6,"mmmm")</f>
        <v/>
      </c>
      <c r="C6" s="5" t="inlineStr">
        <is>
          <t>Recette</t>
        </is>
      </c>
      <c r="D6" s="5" t="inlineStr">
        <is>
          <t>Ventes</t>
        </is>
      </c>
      <c r="E6" s="6" t="inlineStr">
        <is>
          <t>Facture n°2026-002 — Vente de marchandises</t>
        </is>
      </c>
      <c r="F6" s="6" t="inlineStr">
        <is>
          <t>Julien Bernard</t>
        </is>
      </c>
      <c r="G6" s="5" t="inlineStr">
        <is>
          <t>Marseille</t>
        </is>
      </c>
      <c r="H6" s="27" t="n">
        <v>7800</v>
      </c>
      <c r="I6" s="27" t="n">
        <v>7900</v>
      </c>
      <c r="J6" s="30">
        <f>I6-H6</f>
        <v/>
      </c>
      <c r="K6" s="31">
        <f>IFERROR(I6/H6,0)</f>
        <v/>
      </c>
      <c r="L6" s="10">
        <f>IF(C6="Dépense",IF(I6&gt;H6,"Dépassement","Conforme"),IF(I6&gt;=H6,"Conforme","À suivre"))</f>
        <v/>
      </c>
      <c r="M6" s="5" t="inlineStr">
        <is>
          <t>Virement</t>
        </is>
      </c>
      <c r="N6" s="6" t="inlineStr">
        <is>
          <t>Acompte soldé</t>
        </is>
      </c>
    </row>
    <row r="7">
      <c r="A7" s="26" t="n">
        <v>46071</v>
      </c>
      <c r="B7" s="4">
        <f>TEXT(A7,"mmmm")</f>
        <v/>
      </c>
      <c r="C7" s="5" t="inlineStr">
        <is>
          <t>Dépense</t>
        </is>
      </c>
      <c r="D7" s="5" t="inlineStr">
        <is>
          <t>Marketing</t>
        </is>
      </c>
      <c r="E7" s="6" t="inlineStr">
        <is>
          <t>Campagne digitale février</t>
        </is>
      </c>
      <c r="F7" s="6" t="inlineStr">
        <is>
          <t>Manon Dubois</t>
        </is>
      </c>
      <c r="G7" s="5" t="inlineStr">
        <is>
          <t>Bordeaux</t>
        </is>
      </c>
      <c r="H7" s="27" t="n">
        <v>620</v>
      </c>
      <c r="I7" s="27" t="n">
        <v>700</v>
      </c>
      <c r="J7" s="28">
        <f>I7-H7</f>
        <v/>
      </c>
      <c r="K7" s="29">
        <f>IFERROR(I7/H7,0)</f>
        <v/>
      </c>
      <c r="L7" s="4">
        <f>IF(C7="Dépense",IF(I7&gt;H7,"Dépassement","Conforme"),IF(I7&gt;=H7,"Conforme","À suivre"))</f>
        <v/>
      </c>
      <c r="M7" s="5" t="inlineStr">
        <is>
          <t>Carte bancaire</t>
        </is>
      </c>
      <c r="N7" s="6" t="inlineStr">
        <is>
          <t>Budget dépassé — audience élargie</t>
        </is>
      </c>
    </row>
    <row r="8">
      <c r="A8" s="26" t="n">
        <v>46084</v>
      </c>
      <c r="B8" s="10">
        <f>TEXT(A8,"mmmm")</f>
        <v/>
      </c>
      <c r="C8" s="5" t="inlineStr">
        <is>
          <t>Dépense</t>
        </is>
      </c>
      <c r="D8" s="5" t="inlineStr">
        <is>
          <t>Fournisseurs</t>
        </is>
      </c>
      <c r="E8" s="6" t="inlineStr">
        <is>
          <t>Réapprovisionnement stock</t>
        </is>
      </c>
      <c r="F8" s="6" t="inlineStr">
        <is>
          <t>Chloé Moreau</t>
        </is>
      </c>
      <c r="G8" s="5" t="inlineStr">
        <is>
          <t>Lille</t>
        </is>
      </c>
      <c r="H8" s="27" t="n">
        <v>1980</v>
      </c>
      <c r="I8" s="27" t="n">
        <v>1980</v>
      </c>
      <c r="J8" s="30">
        <f>I8-H8</f>
        <v/>
      </c>
      <c r="K8" s="31">
        <f>IFERROR(I8/H8,0)</f>
        <v/>
      </c>
      <c r="L8" s="10">
        <f>IF(C8="Dépense",IF(I8&gt;H8,"Dépassement","Conforme"),IF(I8&gt;=H8,"Conforme","À suivre"))</f>
        <v/>
      </c>
      <c r="M8" s="5" t="inlineStr">
        <is>
          <t>Virement</t>
        </is>
      </c>
      <c r="N8" s="6" t="inlineStr">
        <is>
          <t>Commande trimestrielle</t>
        </is>
      </c>
    </row>
    <row r="9">
      <c r="A9" s="26" t="n">
        <v>46096</v>
      </c>
      <c r="B9" s="4">
        <f>TEXT(A9,"mmmm")</f>
        <v/>
      </c>
      <c r="C9" s="5" t="inlineStr">
        <is>
          <t>Dépense</t>
        </is>
      </c>
      <c r="D9" s="5" t="inlineStr">
        <is>
          <t>Transport</t>
        </is>
      </c>
      <c r="E9" s="6" t="inlineStr">
        <is>
          <t>Déplacements professionnels de Thomas</t>
        </is>
      </c>
      <c r="F9" s="6" t="inlineStr">
        <is>
          <t>Antoine Lefebvre</t>
        </is>
      </c>
      <c r="G9" s="5" t="inlineStr">
        <is>
          <t>Toulouse</t>
        </is>
      </c>
      <c r="H9" s="27" t="n">
        <v>285</v>
      </c>
      <c r="I9" s="27" t="n">
        <v>260</v>
      </c>
      <c r="J9" s="28">
        <f>I9-H9</f>
        <v/>
      </c>
      <c r="K9" s="29">
        <f>IFERROR(I9/H9,0)</f>
        <v/>
      </c>
      <c r="L9" s="4">
        <f>IF(C9="Dépense",IF(I9&gt;H9,"Dépassement","Conforme"),IF(I9&gt;=H9,"Conforme","À suivre"))</f>
        <v/>
      </c>
      <c r="M9" s="5" t="inlineStr">
        <is>
          <t>Carte bancaire</t>
        </is>
      </c>
      <c r="N9" s="6" t="inlineStr">
        <is>
          <t>Train et hôtel</t>
        </is>
      </c>
    </row>
    <row r="10">
      <c r="A10" s="26" t="n">
        <v>46114</v>
      </c>
      <c r="B10" s="10">
        <f>TEXT(A10,"mmmm")</f>
        <v/>
      </c>
      <c r="C10" s="5" t="inlineStr">
        <is>
          <t>Recette</t>
        </is>
      </c>
      <c r="D10" s="5" t="inlineStr">
        <is>
          <t>Ventes</t>
        </is>
      </c>
      <c r="E10" s="6" t="inlineStr">
        <is>
          <t>Facture n°2026-003 — Contrat annuel</t>
        </is>
      </c>
      <c r="F10" s="6" t="inlineStr">
        <is>
          <t>Léa Petit</t>
        </is>
      </c>
      <c r="G10" s="5" t="inlineStr">
        <is>
          <t>Rennes</t>
        </is>
      </c>
      <c r="H10" s="27" t="n">
        <v>9200</v>
      </c>
      <c r="I10" s="27" t="n">
        <v>9450</v>
      </c>
      <c r="J10" s="30">
        <f>I10-H10</f>
        <v/>
      </c>
      <c r="K10" s="31">
        <f>IFERROR(I10/H10,0)</f>
        <v/>
      </c>
      <c r="L10" s="10">
        <f>IF(C10="Dépense",IF(I10&gt;H10,"Dépassement","Conforme"),IF(I10&gt;=H10,"Conforme","À suivre"))</f>
        <v/>
      </c>
      <c r="M10" s="5" t="inlineStr">
        <is>
          <t>Virement</t>
        </is>
      </c>
      <c r="N10" s="6" t="inlineStr">
        <is>
          <t>Renouvellement anticipé</t>
        </is>
      </c>
    </row>
    <row r="11">
      <c r="A11" s="26" t="n">
        <v>46132</v>
      </c>
      <c r="B11" s="4">
        <f>TEXT(A11,"mmmm")</f>
        <v/>
      </c>
      <c r="C11" s="5" t="inlineStr">
        <is>
          <t>Dépense</t>
        </is>
      </c>
      <c r="D11" s="5" t="inlineStr">
        <is>
          <t>Salaires</t>
        </is>
      </c>
      <c r="E11" s="6" t="inlineStr">
        <is>
          <t>Salaires équipe administrative</t>
        </is>
      </c>
      <c r="F11" s="6" t="inlineStr">
        <is>
          <t>Émilie Girard</t>
        </is>
      </c>
      <c r="G11" s="5" t="inlineStr">
        <is>
          <t>Strasbourg</t>
        </is>
      </c>
      <c r="H11" s="27" t="n">
        <v>3750</v>
      </c>
      <c r="I11" s="27" t="n">
        <v>3900</v>
      </c>
      <c r="J11" s="28">
        <f>I11-H11</f>
        <v/>
      </c>
      <c r="K11" s="29">
        <f>IFERROR(I11/H11,0)</f>
        <v/>
      </c>
      <c r="L11" s="4">
        <f>IF(C11="Dépense",IF(I11&gt;H11,"Dépassement","Conforme"),IF(I11&gt;=H11,"Conforme","À suivre"))</f>
        <v/>
      </c>
      <c r="M11" s="5" t="inlineStr">
        <is>
          <t>Virement</t>
        </is>
      </c>
      <c r="N11" s="6" t="inlineStr">
        <is>
          <t>Heures supplémentaires intégrées</t>
        </is>
      </c>
    </row>
    <row r="12">
      <c r="A12" s="26" t="n">
        <v>46153</v>
      </c>
      <c r="B12" s="10">
        <f>TEXT(A12,"mmmm")</f>
        <v/>
      </c>
      <c r="C12" s="5" t="inlineStr">
        <is>
          <t>Dépense</t>
        </is>
      </c>
      <c r="D12" s="5" t="inlineStr">
        <is>
          <t>Impôts et taxes</t>
        </is>
      </c>
      <c r="E12" s="6" t="inlineStr">
        <is>
          <t>TVA et acomptes d'IS</t>
        </is>
      </c>
      <c r="F12" s="6" t="inlineStr">
        <is>
          <t>Maxime Fontaine</t>
        </is>
      </c>
      <c r="G12" s="5" t="inlineStr">
        <is>
          <t>Montpellier</t>
        </is>
      </c>
      <c r="H12" s="27" t="n">
        <v>1150</v>
      </c>
      <c r="I12" s="27" t="n">
        <v>1150</v>
      </c>
      <c r="J12" s="30">
        <f>I12-H12</f>
        <v/>
      </c>
      <c r="K12" s="31">
        <f>IFERROR(I12/H12,0)</f>
        <v/>
      </c>
      <c r="L12" s="10">
        <f>IF(C12="Dépense",IF(I12&gt;H12,"Dépassement","Conforme"),IF(I12&gt;=H12,"Conforme","À suivre"))</f>
        <v/>
      </c>
      <c r="M12" s="5" t="inlineStr">
        <is>
          <t>Prélèvement</t>
        </is>
      </c>
      <c r="N12" s="6" t="inlineStr">
        <is>
          <t>Télédéclaration effectuée</t>
        </is>
      </c>
    </row>
    <row r="13">
      <c r="A13" s="2" t="n"/>
      <c r="B13" s="2" t="n"/>
      <c r="C13" s="2" t="n"/>
      <c r="D13" s="2" t="n"/>
      <c r="E13" s="2" t="inlineStr">
        <is>
          <t>TOTAUX</t>
        </is>
      </c>
      <c r="F13" s="2" t="n"/>
      <c r="G13" s="2" t="n"/>
      <c r="H13" s="32">
        <f>SUM(H3:H12)</f>
        <v/>
      </c>
      <c r="I13" s="32">
        <f>SUM(I3:I12)</f>
        <v/>
      </c>
      <c r="J13" s="32">
        <f>SUM(J3:J12)</f>
        <v/>
      </c>
      <c r="K13" s="33">
        <f>IFERROR(I13/H13,0)</f>
        <v/>
      </c>
      <c r="L13" s="2" t="n"/>
      <c r="M13" s="2" t="n"/>
      <c r="N13" s="2" t="n"/>
    </row>
  </sheetData>
  <autoFilter ref="A2:N12"/>
  <mergeCells count="1">
    <mergeCell ref="A1:N1"/>
  </mergeCells>
  <conditionalFormatting sqref="L3:L12">
    <cfRule type="expression" priority="1" dxfId="0" stopIfTrue="1">
      <formula>L3="Dépassement"</formula>
    </cfRule>
    <cfRule type="expression" priority="2" dxfId="1" stopIfTrue="1">
      <formula>L3="Conforme"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4" customWidth="1" min="4" max="4"/>
    <col width="18" customWidth="1" min="5" max="5"/>
    <col width="20" customWidth="1" min="6" max="6"/>
    <col width="12" customWidth="1" min="7" max="7"/>
    <col width="3" customWidth="1" min="8" max="8"/>
    <col width="3" customWidth="1" min="9" max="9"/>
    <col width="18" customWidth="1" min="10" max="10"/>
    <col width="12" customWidth="1" min="11" max="11"/>
  </cols>
  <sheetData>
    <row r="1" ht="30" customHeight="1">
      <c r="A1" s="1" t="inlineStr">
        <is>
          <t>Tableau de bord financier 2026</t>
        </is>
      </c>
      <c r="J1" s="2" t="inlineStr">
        <is>
          <t>Catégorie</t>
        </is>
      </c>
      <c r="K1" s="2" t="inlineStr">
        <is>
          <t>Nature</t>
        </is>
      </c>
    </row>
    <row r="2">
      <c r="J2" s="15" t="inlineStr">
        <is>
          <t>Ventes</t>
        </is>
      </c>
      <c r="K2" s="15" t="inlineStr">
        <is>
          <t>Recette</t>
        </is>
      </c>
    </row>
    <row r="3">
      <c r="A3" s="16" t="inlineStr">
        <is>
          <t>Indicateurs principaux</t>
        </is>
      </c>
      <c r="B3" s="17" t="n"/>
      <c r="J3" s="18" t="inlineStr">
        <is>
          <t>Salaires</t>
        </is>
      </c>
      <c r="K3" s="18" t="inlineStr">
        <is>
          <t>Dépense</t>
        </is>
      </c>
    </row>
    <row r="4">
      <c r="A4" s="19" t="inlineStr">
        <is>
          <t>Total des recettes réalisées</t>
        </is>
      </c>
      <c r="B4" s="28">
        <f>SUMIF('Budget 2026'!C3:C12,"Recette",'Budget 2026'!I3:I12)</f>
        <v/>
      </c>
      <c r="J4" s="15" t="inlineStr">
        <is>
          <t>Loyer</t>
        </is>
      </c>
      <c r="K4" s="15" t="inlineStr">
        <is>
          <t>Dépense</t>
        </is>
      </c>
    </row>
    <row r="5">
      <c r="A5" s="20" t="inlineStr">
        <is>
          <t>Total des dépenses réalisées</t>
        </is>
      </c>
      <c r="B5" s="30">
        <f>SUMIF('Budget 2026'!C3:C12,"Dépense",'Budget 2026'!I3:I12)</f>
        <v/>
      </c>
      <c r="J5" s="18" t="inlineStr">
        <is>
          <t>Fournisseurs</t>
        </is>
      </c>
      <c r="K5" s="18" t="inlineStr">
        <is>
          <t>Dépense</t>
        </is>
      </c>
    </row>
    <row r="6">
      <c r="A6" s="19" t="inlineStr">
        <is>
          <t>Résultat net</t>
        </is>
      </c>
      <c r="B6" s="28">
        <f>B4-B5</f>
        <v/>
      </c>
      <c r="J6" s="15" t="inlineStr">
        <is>
          <t>Transport</t>
        </is>
      </c>
      <c r="K6" s="15" t="inlineStr">
        <is>
          <t>Dépense</t>
        </is>
      </c>
    </row>
    <row r="7">
      <c r="A7" s="20" t="inlineStr">
        <is>
          <t>Budget total prévu</t>
        </is>
      </c>
      <c r="B7" s="30">
        <f>SUM('Budget 2026'!H3:H12)</f>
        <v/>
      </c>
      <c r="J7" s="18" t="inlineStr">
        <is>
          <t>Marketing</t>
        </is>
      </c>
      <c r="K7" s="18" t="inlineStr">
        <is>
          <t>Dépense</t>
        </is>
      </c>
    </row>
    <row r="8">
      <c r="A8" s="19" t="inlineStr">
        <is>
          <t>Écart moyen</t>
        </is>
      </c>
      <c r="B8" s="28">
        <f>AVERAGE('Budget 2026'!J3:J12)</f>
        <v/>
      </c>
      <c r="J8" s="15" t="inlineStr">
        <is>
          <t>Logiciels</t>
        </is>
      </c>
      <c r="K8" s="15" t="inlineStr">
        <is>
          <t>Dépense</t>
        </is>
      </c>
    </row>
    <row r="9">
      <c r="A9" s="20" t="inlineStr">
        <is>
          <t>Nombre de dépassements</t>
        </is>
      </c>
      <c r="B9" s="21">
        <f>COUNTIF('Budget 2026'!L3:L12,"Dépassement")</f>
        <v/>
      </c>
      <c r="J9" s="18" t="inlineStr">
        <is>
          <t>Impôts et taxes</t>
        </is>
      </c>
      <c r="K9" s="18" t="inlineStr">
        <is>
          <t>Dépense</t>
        </is>
      </c>
    </row>
    <row r="10">
      <c r="A10" s="19" t="inlineStr">
        <is>
          <t>Taux global de réalisation</t>
        </is>
      </c>
      <c r="B10" s="34">
        <f>IFERROR(B5/SUMIF('Budget 2026'!C3:C12,"Dépense",'Budget 2026'!H3:H12),0)</f>
        <v/>
      </c>
    </row>
    <row r="11">
      <c r="A11" s="16" t="inlineStr">
        <is>
          <t>Analyse par catégorie</t>
        </is>
      </c>
      <c r="B11" s="17" t="n"/>
      <c r="C11" s="17" t="n"/>
      <c r="D11" s="17" t="n"/>
      <c r="E11" s="17" t="n"/>
      <c r="F11" s="17" t="n"/>
      <c r="G11" s="17" t="n"/>
    </row>
    <row r="12" ht="30" customHeight="1">
      <c r="A12" s="2" t="inlineStr">
        <is>
          <t>Catégorie</t>
        </is>
      </c>
      <c r="B12" s="2" t="inlineStr">
        <is>
          <t>Budget prévu</t>
        </is>
      </c>
      <c r="C12" s="2" t="inlineStr">
        <is>
          <t>Réalisé</t>
        </is>
      </c>
      <c r="D12" s="2" t="inlineStr">
        <is>
          <t>Écart</t>
        </is>
      </c>
      <c r="E12" s="2" t="inlineStr">
        <is>
          <t>Taux de réalisation</t>
        </is>
      </c>
      <c r="F12" s="2" t="inlineStr">
        <is>
          <t>Nombre d'opérations</t>
        </is>
      </c>
      <c r="G12" s="2" t="inlineStr">
        <is>
          <t>Nature</t>
        </is>
      </c>
    </row>
    <row r="13">
      <c r="A13" s="15" t="inlineStr">
        <is>
          <t>Ventes</t>
        </is>
      </c>
      <c r="B13" s="28">
        <f>SUMIF('Budget 2026'!D:D,A13,'Budget 2026'!H:H)</f>
        <v/>
      </c>
      <c r="C13" s="28">
        <f>SUMIF('Budget 2026'!D:D,A13,'Budget 2026'!I:I)</f>
        <v/>
      </c>
      <c r="D13" s="28">
        <f>C13-B13</f>
        <v/>
      </c>
      <c r="E13" s="29">
        <f>IFERROR(C13/B13,0)</f>
        <v/>
      </c>
      <c r="F13" s="4">
        <f>COUNTIF('Budget 2026'!D:D,A13)</f>
        <v/>
      </c>
      <c r="G13" s="15">
        <f>IFERROR(VLOOKUP(A13,$J$2:$K$9,2,FALSE),"Non classé")</f>
        <v/>
      </c>
    </row>
    <row r="14">
      <c r="A14" s="18" t="inlineStr">
        <is>
          <t>Salaires</t>
        </is>
      </c>
      <c r="B14" s="30">
        <f>SUMIF('Budget 2026'!D:D,A14,'Budget 2026'!H:H)</f>
        <v/>
      </c>
      <c r="C14" s="30">
        <f>SUMIF('Budget 2026'!D:D,A14,'Budget 2026'!I:I)</f>
        <v/>
      </c>
      <c r="D14" s="30">
        <f>C14-B14</f>
        <v/>
      </c>
      <c r="E14" s="31">
        <f>IFERROR(C14/B14,0)</f>
        <v/>
      </c>
      <c r="F14" s="10">
        <f>COUNTIF('Budget 2026'!D:D,A14)</f>
        <v/>
      </c>
      <c r="G14" s="18">
        <f>IFERROR(VLOOKUP(A14,$J$2:$K$9,2,FALSE),"Non classé")</f>
        <v/>
      </c>
    </row>
    <row r="15">
      <c r="A15" s="15" t="inlineStr">
        <is>
          <t>Loyer</t>
        </is>
      </c>
      <c r="B15" s="28">
        <f>SUMIF('Budget 2026'!D:D,A15,'Budget 2026'!H:H)</f>
        <v/>
      </c>
      <c r="C15" s="28">
        <f>SUMIF('Budget 2026'!D:D,A15,'Budget 2026'!I:I)</f>
        <v/>
      </c>
      <c r="D15" s="28">
        <f>C15-B15</f>
        <v/>
      </c>
      <c r="E15" s="29">
        <f>IFERROR(C15/B15,0)</f>
        <v/>
      </c>
      <c r="F15" s="4">
        <f>COUNTIF('Budget 2026'!D:D,A15)</f>
        <v/>
      </c>
      <c r="G15" s="15">
        <f>IFERROR(VLOOKUP(A15,$J$2:$K$9,2,FALSE),"Non classé")</f>
        <v/>
      </c>
    </row>
    <row r="16">
      <c r="A16" s="18" t="inlineStr">
        <is>
          <t>Fournisseurs</t>
        </is>
      </c>
      <c r="B16" s="30">
        <f>SUMIF('Budget 2026'!D:D,A16,'Budget 2026'!H:H)</f>
        <v/>
      </c>
      <c r="C16" s="30">
        <f>SUMIF('Budget 2026'!D:D,A16,'Budget 2026'!I:I)</f>
        <v/>
      </c>
      <c r="D16" s="30">
        <f>C16-B16</f>
        <v/>
      </c>
      <c r="E16" s="31">
        <f>IFERROR(C16/B16,0)</f>
        <v/>
      </c>
      <c r="F16" s="10">
        <f>COUNTIF('Budget 2026'!D:D,A16)</f>
        <v/>
      </c>
      <c r="G16" s="18">
        <f>IFERROR(VLOOKUP(A16,$J$2:$K$9,2,FALSE),"Non classé")</f>
        <v/>
      </c>
    </row>
    <row r="17">
      <c r="A17" s="15" t="inlineStr">
        <is>
          <t>Transport</t>
        </is>
      </c>
      <c r="B17" s="28">
        <f>SUMIF('Budget 2026'!D:D,A17,'Budget 2026'!H:H)</f>
        <v/>
      </c>
      <c r="C17" s="28">
        <f>SUMIF('Budget 2026'!D:D,A17,'Budget 2026'!I:I)</f>
        <v/>
      </c>
      <c r="D17" s="28">
        <f>C17-B17</f>
        <v/>
      </c>
      <c r="E17" s="29">
        <f>IFERROR(C17/B17,0)</f>
        <v/>
      </c>
      <c r="F17" s="4">
        <f>COUNTIF('Budget 2026'!D:D,A17)</f>
        <v/>
      </c>
      <c r="G17" s="15">
        <f>IFERROR(VLOOKUP(A17,$J$2:$K$9,2,FALSE),"Non classé")</f>
        <v/>
      </c>
    </row>
    <row r="18">
      <c r="A18" s="18" t="inlineStr">
        <is>
          <t>Marketing</t>
        </is>
      </c>
      <c r="B18" s="30">
        <f>SUMIF('Budget 2026'!D:D,A18,'Budget 2026'!H:H)</f>
        <v/>
      </c>
      <c r="C18" s="30">
        <f>SUMIF('Budget 2026'!D:D,A18,'Budget 2026'!I:I)</f>
        <v/>
      </c>
      <c r="D18" s="30">
        <f>C18-B18</f>
        <v/>
      </c>
      <c r="E18" s="31">
        <f>IFERROR(C18/B18,0)</f>
        <v/>
      </c>
      <c r="F18" s="10">
        <f>COUNTIF('Budget 2026'!D:D,A18)</f>
        <v/>
      </c>
      <c r="G18" s="18">
        <f>IFERROR(VLOOKUP(A18,$J$2:$K$9,2,FALSE),"Non classé")</f>
        <v/>
      </c>
    </row>
    <row r="19">
      <c r="A19" s="15" t="inlineStr">
        <is>
          <t>Logiciels</t>
        </is>
      </c>
      <c r="B19" s="28">
        <f>SUMIF('Budget 2026'!D:D,A19,'Budget 2026'!H:H)</f>
        <v/>
      </c>
      <c r="C19" s="28">
        <f>SUMIF('Budget 2026'!D:D,A19,'Budget 2026'!I:I)</f>
        <v/>
      </c>
      <c r="D19" s="28">
        <f>C19-B19</f>
        <v/>
      </c>
      <c r="E19" s="29">
        <f>IFERROR(C19/B19,0)</f>
        <v/>
      </c>
      <c r="F19" s="4">
        <f>COUNTIF('Budget 2026'!D:D,A19)</f>
        <v/>
      </c>
      <c r="G19" s="15">
        <f>IFERROR(VLOOKUP(A19,$J$2:$K$9,2,FALSE),"Non classé")</f>
        <v/>
      </c>
    </row>
    <row r="20">
      <c r="A20" s="18" t="inlineStr">
        <is>
          <t>Impôts et taxes</t>
        </is>
      </c>
      <c r="B20" s="30">
        <f>SUMIF('Budget 2026'!D:D,A20,'Budget 2026'!H:H)</f>
        <v/>
      </c>
      <c r="C20" s="30">
        <f>SUMIF('Budget 2026'!D:D,A20,'Budget 2026'!I:I)</f>
        <v/>
      </c>
      <c r="D20" s="30">
        <f>C20-B20</f>
        <v/>
      </c>
      <c r="E20" s="31">
        <f>IFERROR(C20/B20,0)</f>
        <v/>
      </c>
      <c r="F20" s="10">
        <f>COUNTIF('Budget 2026'!D:D,A20)</f>
        <v/>
      </c>
      <c r="G20" s="18">
        <f>IFERROR(VLOOKUP(A20,$J$2:$K$9,2,FALSE),"Non classé")</f>
        <v/>
      </c>
    </row>
  </sheetData>
  <mergeCells count="1">
    <mergeCell ref="A1:H1"/>
  </mergeCells>
  <conditionalFormatting sqref="D13:D20">
    <cfRule type="cellIs" priority="1" operator="greaterThan" dxfId="1">
      <formula>0</formula>
    </cfRule>
    <cfRule type="cellIs" priority="2" operator="lessThan" dxfId="0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8" customWidth="1" min="1" max="1"/>
    <col width="110" customWidth="1" min="2" max="2"/>
  </cols>
  <sheetData>
    <row r="1" ht="30" customHeight="1">
      <c r="A1" s="1" t="inlineStr">
        <is>
          <t>Mode d'emploi — Modèle budget Excel français 2026</t>
        </is>
      </c>
    </row>
    <row r="2"/>
    <row r="3">
      <c r="A3" s="23" t="inlineStr">
        <is>
          <t>Feuille « Budget 2026 »</t>
        </is>
      </c>
      <c r="B3" s="17" t="n"/>
    </row>
    <row r="4" ht="34" customHeight="1">
      <c r="A4" s="24" t="inlineStr">
        <is>
          <t>1.</t>
        </is>
      </c>
      <c r="B4" s="15" t="inlineStr">
        <is>
          <t>Saisir une opération par ligne dans les colonnes à fond jaune pâle (Date, Type, Catégorie, Libellé, Client / Fournisseur, Ville, Budget prévu, Réalisé, Mode de paiement, Commentaire).</t>
        </is>
      </c>
    </row>
    <row r="5" ht="34" customHeight="1">
      <c r="A5" s="25" t="inlineStr">
        <is>
          <t>2.</t>
        </is>
      </c>
      <c r="B5" s="18" t="inlineStr">
        <is>
          <t>Les colonnes Mois, Écart, Taux de réalisation et Statut sont calculées automatiquement : ne pas les saisir manuellement.</t>
        </is>
      </c>
    </row>
    <row r="6" ht="34" customHeight="1">
      <c r="A6" s="24" t="inlineStr">
        <is>
          <t>3.</t>
        </is>
      </c>
      <c r="B6" s="15" t="inlineStr">
        <is>
          <t>La date s'écrit au format JJ/MM/AAAA ; le mois est extrait automatiquement.</t>
        </is>
      </c>
    </row>
    <row r="7" ht="34" customHeight="1">
      <c r="A7" s="25" t="inlineStr">
        <is>
          <t>4.</t>
        </is>
      </c>
      <c r="B7" s="18" t="inlineStr">
        <is>
          <t>Les filtres et les volets figés facilitent la navigation dans les opérations.</t>
        </is>
      </c>
    </row>
    <row r="8"/>
    <row r="9">
      <c r="A9" s="23" t="inlineStr">
        <is>
          <t>Feuille « Synthèse »</t>
        </is>
      </c>
      <c r="B9" s="17" t="n"/>
    </row>
    <row r="10" ht="34" customHeight="1">
      <c r="A10" s="24" t="inlineStr">
        <is>
          <t>1.</t>
        </is>
      </c>
      <c r="B10" s="15" t="inlineStr">
        <is>
          <t>Les indicateurs clés (recettes, dépenses, résultat net, écart moyen, dépassements, taux de réalisation) se mettent à jour automatiquement.</t>
        </is>
      </c>
    </row>
    <row r="11" ht="34" customHeight="1">
      <c r="A11" s="25" t="inlineStr">
        <is>
          <t>2.</t>
        </is>
      </c>
      <c r="B11" s="18" t="inlineStr">
        <is>
          <t>Le tableau d'analyse par catégorie agrège budget prévu, réalisé, écart et nombre d'opérations.</t>
        </is>
      </c>
    </row>
    <row r="12" ht="34" customHeight="1">
      <c r="A12" s="24" t="inlineStr">
        <is>
          <t>3.</t>
        </is>
      </c>
      <c r="B12" s="15" t="inlineStr">
        <is>
          <t>Les graphiques comparent le budget prévu au réalisé et répartissent les dépenses par catégorie.</t>
        </is>
      </c>
    </row>
    <row r="13" ht="34" customHeight="1">
      <c r="A13" s="25" t="inlineStr">
        <is>
          <t>4.</t>
        </is>
      </c>
      <c r="B13" s="18" t="inlineStr">
        <is>
          <t>Les écarts positifs s'affichent en vert, les dépassements en rouge.</t>
        </is>
      </c>
    </row>
    <row r="14"/>
    <row r="15">
      <c r="A15" s="23" t="inlineStr">
        <is>
          <t>Bonnes pratiques comptables et fiscales</t>
        </is>
      </c>
      <c r="B15" s="17" t="n"/>
    </row>
    <row r="16" ht="34" customHeight="1">
      <c r="A16" s="24" t="inlineStr">
        <is>
          <t>1.</t>
        </is>
      </c>
      <c r="B16" s="15" t="inlineStr">
        <is>
          <t>Utiliser les montants en euros hors taxes ou TTC de manière cohérente sur tout le classeur.</t>
        </is>
      </c>
    </row>
    <row r="17" ht="34" customHeight="1">
      <c r="A17" s="25" t="inlineStr">
        <is>
          <t>2.</t>
        </is>
      </c>
      <c r="B17" s="18" t="inlineStr">
        <is>
          <t>Vérifier le traitement de la TVA selon le régime applicable : 20 %, 10 %, 5,5 % ou franchise en base.</t>
        </is>
      </c>
    </row>
    <row r="18" ht="34" customHeight="1">
      <c r="A18" s="24" t="inlineStr">
        <is>
          <t>3.</t>
        </is>
      </c>
      <c r="B18" s="15" t="inlineStr">
        <is>
          <t>Actualiser les données avant toute analyse de trésorerie, déclaration de TVA ou préparation de la liasse fiscale.</t>
        </is>
      </c>
    </row>
    <row r="19" ht="34" customHeight="1">
      <c r="A19" s="25" t="inlineStr">
        <is>
          <t>4.</t>
        </is>
      </c>
      <c r="B19" s="18" t="inlineStr">
        <is>
          <t>Conserver les justificatifs (factures, reçus) associés à chaque opération saisie.</t>
        </is>
      </c>
    </row>
    <row r="20"/>
    <row r="21">
      <c r="A21" s="23" t="inlineStr">
        <is>
          <t>Protection des données</t>
        </is>
      </c>
      <c r="B21" s="17" t="n"/>
    </row>
    <row r="22" ht="34" customHeight="1">
      <c r="A22" s="24" t="inlineStr">
        <is>
          <t>1.</t>
        </is>
      </c>
      <c r="B22" s="15" t="inlineStr">
        <is>
          <t>Respecter les règles RGPD/CNIL pour les informations clients et fournisseurs : limiter les données personnelles, sécuriser le fichier et maîtriser sa diffusion.</t>
        </is>
      </c>
    </row>
    <row r="23" ht="34" customHeight="1">
      <c r="A23" s="25" t="inlineStr">
        <is>
          <t>2.</t>
        </is>
      </c>
      <c r="B23" s="18" t="inlineStr">
        <is>
          <t>Informer les personnes concernées et supprimer les données devenues inutiles.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2026-07-29T03:42:03Z</dcterms:created>
  <dcterms:modified xmlns:dcterms="http://purl.org/dc/terms/" xmlns:xsi="http://www.w3.org/2001/XMLSchema-instance" xsi:type="dcterms:W3CDTF">2026-07-29T03:42:03Z</dcterms:modified>
</cp:coreProperties>
</file>