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ire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JJ/MM/AAAA"/>
    <numFmt numFmtId="165" formatCode="# ##0,00 &quot;€&quot;"/>
    <numFmt numFmtId="166" formatCode="0,00%"/>
    <numFmt numFmtId="167" formatCode="0,00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FFFFFF"/>
    </font>
    <font>
      <b val="1"/>
      <color rgb="000F766E"/>
      <sz val="12"/>
    </font>
    <font>
      <b val="1"/>
      <color rgb="000F766E"/>
      <sz val="13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right" vertical="center"/>
    </xf>
    <xf numFmtId="167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4" fillId="3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4" fillId="5" borderId="1" pivotButton="0" quotePrefix="0" xfId="0"/>
    <xf numFmtId="0" fontId="0" fillId="6" borderId="1" pivotButton="0" quotePrefix="0" xfId="0"/>
    <xf numFmtId="0" fontId="5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" fontId="7" fillId="0" borderId="1" applyAlignment="1" pivotButton="0" quotePrefix="0" xfId="0">
      <alignment horizontal="center" vertical="center" wrapText="1"/>
    </xf>
    <xf numFmtId="165" fontId="7" fillId="0" borderId="1" applyAlignment="1" pivotButton="0" quotePrefix="0" xfId="0">
      <alignment horizontal="center" vertical="center" wrapText="1"/>
    </xf>
    <xf numFmtId="166" fontId="7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165" fontId="4" fillId="3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FBBF24"/>
          <bgColor rgb="00FBBF24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 la valeur d'acquisition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bord'!$A$11:$A$17</f>
            </numRef>
          </cat>
          <val>
            <numRef>
              <f>'Tableau de bord'!$C$11:$C$17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Valeur nette comptable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bord'!D10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bord'!$A$11:$A$17</f>
            </numRef>
          </cat>
          <val>
            <numRef>
              <f>'Tableau de bord'!$D$11:$D$17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VNC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20" customWidth="1" min="3" max="3"/>
    <col width="13" customWidth="1" min="4" max="4"/>
    <col width="16" customWidth="1" min="5" max="5"/>
    <col width="16" customWidth="1" min="6" max="6"/>
    <col width="14" customWidth="1" min="7" max="7"/>
    <col width="13" customWidth="1" min="8" max="8"/>
    <col width="13" customWidth="1" min="9" max="9"/>
    <col width="15" customWidth="1" min="10" max="10"/>
    <col width="17" customWidth="1" min="11" max="11"/>
    <col width="15" customWidth="1" min="12" max="12"/>
    <col width="12" customWidth="1" min="13" max="13"/>
    <col width="12" customWidth="1" min="14" max="14"/>
    <col width="16" customWidth="1" min="15" max="15"/>
    <col width="22" customWidth="1" min="17" max="17"/>
    <col width="16" customWidth="1" min="18" max="18"/>
  </cols>
  <sheetData>
    <row r="1" ht="28" customHeight="1">
      <c r="A1" s="1" t="inlineStr">
        <is>
          <t>FICHE D'INVENTAIRE DES IMMOBILISATIONS</t>
        </is>
      </c>
    </row>
    <row r="2">
      <c r="A2" s="2" t="inlineStr">
        <is>
          <t>Exercice 2026 - Généré le :</t>
        </is>
      </c>
      <c r="B2" s="3">
        <f>TODAY()</f>
        <v/>
      </c>
    </row>
    <row r="3">
      <c r="A3" s="4" t="inlineStr">
        <is>
          <t>N° immo.</t>
        </is>
      </c>
      <c r="B3" s="4" t="inlineStr">
        <is>
          <t>Désignation</t>
        </is>
      </c>
      <c r="C3" s="4" t="inlineStr">
        <is>
          <t>Catégorie</t>
        </is>
      </c>
      <c r="D3" s="4" t="inlineStr">
        <is>
          <t>Localisation</t>
        </is>
      </c>
      <c r="E3" s="4" t="inlineStr">
        <is>
          <t>Date d'acquisition</t>
        </is>
      </c>
      <c r="F3" s="4" t="inlineStr">
        <is>
          <t>Valeur acquisition HT (€)</t>
        </is>
      </c>
      <c r="G3" s="4" t="inlineStr">
        <is>
          <t>Durée amort. (ans)</t>
        </is>
      </c>
      <c r="H3" s="4" t="inlineStr">
        <is>
          <t>Taux amort. (%)</t>
        </is>
      </c>
      <c r="I3" s="4" t="inlineStr">
        <is>
          <t>Années écoulées</t>
        </is>
      </c>
      <c r="J3" s="4" t="inlineStr">
        <is>
          <t>Amort. cumulé (€)</t>
        </is>
      </c>
      <c r="K3" s="4" t="inlineStr">
        <is>
          <t>Valeur nette comptable (€)</t>
        </is>
      </c>
      <c r="L3" s="4" t="inlineStr">
        <is>
          <t>Durée standard (réf.)</t>
        </is>
      </c>
      <c r="M3" s="4" t="inlineStr">
        <is>
          <t>Écart durée</t>
        </is>
      </c>
      <c r="N3" s="4" t="inlineStr">
        <is>
          <t>État</t>
        </is>
      </c>
      <c r="O3" s="4" t="inlineStr">
        <is>
          <t>Responsable</t>
        </is>
      </c>
      <c r="Q3" s="5" t="inlineStr">
        <is>
          <t>Catégorie</t>
        </is>
      </c>
      <c r="R3" s="5" t="inlineStr">
        <is>
          <t>Durée standard (ans)</t>
        </is>
      </c>
    </row>
    <row r="4">
      <c r="A4" s="6" t="inlineStr">
        <is>
          <t>IMMO-001</t>
        </is>
      </c>
      <c r="B4" s="7" t="inlineStr">
        <is>
          <t>Ordinateur portable Dell</t>
        </is>
      </c>
      <c r="C4" s="7" t="inlineStr">
        <is>
          <t>Matériel informatique</t>
        </is>
      </c>
      <c r="D4" s="7" t="inlineStr">
        <is>
          <t>Paris</t>
        </is>
      </c>
      <c r="E4" s="8" t="inlineStr">
        <is>
          <t>05/01/2026</t>
        </is>
      </c>
      <c r="F4" s="9" t="n">
        <v>1450</v>
      </c>
      <c r="G4" s="10" t="n">
        <v>3</v>
      </c>
      <c r="H4" s="11">
        <f>IFERROR(1/G4,0)</f>
        <v/>
      </c>
      <c r="I4" s="12">
        <f>IFERROR((TODAY()-E4)/365,0)</f>
        <v/>
      </c>
      <c r="J4" s="13">
        <f>IFERROR(MIN(F4,F4*H4*I4),0)</f>
        <v/>
      </c>
      <c r="K4" s="13">
        <f>F4-J4</f>
        <v/>
      </c>
      <c r="L4" s="6">
        <f>IFERROR(VLOOKUP(C4,$Q$4:$R$10,2,0),"")</f>
        <v/>
      </c>
      <c r="M4" s="6">
        <f>IF(G4=L4,"OK","Vérifier")</f>
        <v/>
      </c>
      <c r="N4" s="6">
        <f>IF(F4=0,"N/A",IF(K4&lt;=0,"Amorti",IF(IFERROR(K4/F4,0)&lt;0.3,"À remplacer",IF(IFERROR(K4/F4,0)&lt;0.6,"Moyen","Bon"))))</f>
        <v/>
      </c>
      <c r="O4" s="14" t="inlineStr">
        <is>
          <t>Camille Dubois</t>
        </is>
      </c>
      <c r="Q4" s="15" t="inlineStr">
        <is>
          <t>Matériel informatique</t>
        </is>
      </c>
      <c r="R4" s="6" t="n">
        <v>3</v>
      </c>
    </row>
    <row r="5">
      <c r="A5" s="16" t="inlineStr">
        <is>
          <t>IMMO-002</t>
        </is>
      </c>
      <c r="B5" s="17" t="inlineStr">
        <is>
          <t>Bureau réglable électrique</t>
        </is>
      </c>
      <c r="C5" s="17" t="inlineStr">
        <is>
          <t>Mobilier de bureau</t>
        </is>
      </c>
      <c r="D5" s="17" t="inlineStr">
        <is>
          <t>Lyon</t>
        </is>
      </c>
      <c r="E5" s="18" t="inlineStr">
        <is>
          <t>12/02/2026</t>
        </is>
      </c>
      <c r="F5" s="9" t="n">
        <v>890</v>
      </c>
      <c r="G5" s="10" t="n">
        <v>10</v>
      </c>
      <c r="H5" s="19">
        <f>IFERROR(1/G5,0)</f>
        <v/>
      </c>
      <c r="I5" s="20">
        <f>IFERROR((TODAY()-E5)/365,0)</f>
        <v/>
      </c>
      <c r="J5" s="21">
        <f>IFERROR(MIN(F5,F5*H5*I5),0)</f>
        <v/>
      </c>
      <c r="K5" s="21">
        <f>F5-J5</f>
        <v/>
      </c>
      <c r="L5" s="16">
        <f>IFERROR(VLOOKUP(C5,$Q$4:$R$10,2,0),"")</f>
        <v/>
      </c>
      <c r="M5" s="16">
        <f>IF(G5=L5,"OK","Vérifier")</f>
        <v/>
      </c>
      <c r="N5" s="16">
        <f>IF(F5=0,"N/A",IF(K5&lt;=0,"Amorti",IF(IFERROR(K5/F5,0)&lt;0.3,"À remplacer",IF(IFERROR(K5/F5,0)&lt;0.6,"Moyen","Bon"))))</f>
        <v/>
      </c>
      <c r="O5" s="14" t="inlineStr">
        <is>
          <t>Julien Petit</t>
        </is>
      </c>
      <c r="Q5" s="22" t="inlineStr">
        <is>
          <t>Mobilier de bureau</t>
        </is>
      </c>
      <c r="R5" s="16" t="n">
        <v>10</v>
      </c>
    </row>
    <row r="6">
      <c r="A6" s="6" t="inlineStr">
        <is>
          <t>IMMO-003</t>
        </is>
      </c>
      <c r="B6" s="7" t="inlineStr">
        <is>
          <t>Véhicule utilitaire Renault</t>
        </is>
      </c>
      <c r="C6" s="7" t="inlineStr">
        <is>
          <t>Véhicules</t>
        </is>
      </c>
      <c r="D6" s="7" t="inlineStr">
        <is>
          <t>Marseille</t>
        </is>
      </c>
      <c r="E6" s="8" t="inlineStr">
        <is>
          <t>20/01/2026</t>
        </is>
      </c>
      <c r="F6" s="9" t="n">
        <v>24500</v>
      </c>
      <c r="G6" s="10" t="n">
        <v>5</v>
      </c>
      <c r="H6" s="11">
        <f>IFERROR(1/G6,0)</f>
        <v/>
      </c>
      <c r="I6" s="12">
        <f>IFERROR((TODAY()-E6)/365,0)</f>
        <v/>
      </c>
      <c r="J6" s="13">
        <f>IFERROR(MIN(F6,F6*H6*I6),0)</f>
        <v/>
      </c>
      <c r="K6" s="13">
        <f>F6-J6</f>
        <v/>
      </c>
      <c r="L6" s="6">
        <f>IFERROR(VLOOKUP(C6,$Q$4:$R$10,2,0),"")</f>
        <v/>
      </c>
      <c r="M6" s="6">
        <f>IF(G6=L6,"OK","Vérifier")</f>
        <v/>
      </c>
      <c r="N6" s="6">
        <f>IF(F6=0,"N/A",IF(K6&lt;=0,"Amorti",IF(IFERROR(K6/F6,0)&lt;0.3,"À remplacer",IF(IFERROR(K6/F6,0)&lt;0.6,"Moyen","Bon"))))</f>
        <v/>
      </c>
      <c r="O6" s="14" t="inlineStr">
        <is>
          <t>Léa Moreau</t>
        </is>
      </c>
      <c r="Q6" s="15" t="inlineStr">
        <is>
          <t>Véhicules</t>
        </is>
      </c>
      <c r="R6" s="6" t="n">
        <v>5</v>
      </c>
    </row>
    <row r="7">
      <c r="A7" s="16" t="inlineStr">
        <is>
          <t>IMMO-004</t>
        </is>
      </c>
      <c r="B7" s="17" t="inlineStr">
        <is>
          <t>Presse industrielle</t>
        </is>
      </c>
      <c r="C7" s="17" t="inlineStr">
        <is>
          <t>Machines</t>
        </is>
      </c>
      <c r="D7" s="17" t="inlineStr">
        <is>
          <t>Toulouse</t>
        </is>
      </c>
      <c r="E7" s="18" t="inlineStr">
        <is>
          <t>03/03/2026</t>
        </is>
      </c>
      <c r="F7" s="9" t="n">
        <v>38000</v>
      </c>
      <c r="G7" s="10" t="n">
        <v>8</v>
      </c>
      <c r="H7" s="19">
        <f>IFERROR(1/G7,0)</f>
        <v/>
      </c>
      <c r="I7" s="20">
        <f>IFERROR((TODAY()-E7)/365,0)</f>
        <v/>
      </c>
      <c r="J7" s="21">
        <f>IFERROR(MIN(F7,F7*H7*I7),0)</f>
        <v/>
      </c>
      <c r="K7" s="21">
        <f>F7-J7</f>
        <v/>
      </c>
      <c r="L7" s="16">
        <f>IFERROR(VLOOKUP(C7,$Q$4:$R$10,2,0),"")</f>
        <v/>
      </c>
      <c r="M7" s="16">
        <f>IF(G7=L7,"OK","Vérifier")</f>
        <v/>
      </c>
      <c r="N7" s="16">
        <f>IF(F7=0,"N/A",IF(K7&lt;=0,"Amorti",IF(IFERROR(K7/F7,0)&lt;0.3,"À remplacer",IF(IFERROR(K7/F7,0)&lt;0.6,"Moyen","Bon"))))</f>
        <v/>
      </c>
      <c r="O7" s="14" t="inlineStr">
        <is>
          <t>Thomas Bernard</t>
        </is>
      </c>
      <c r="Q7" s="22" t="inlineStr">
        <is>
          <t>Machines</t>
        </is>
      </c>
      <c r="R7" s="16" t="n">
        <v>8</v>
      </c>
    </row>
    <row r="8">
      <c r="A8" s="6" t="inlineStr">
        <is>
          <t>IMMO-005</t>
        </is>
      </c>
      <c r="B8" s="7" t="inlineStr">
        <is>
          <t>Chaîne de production</t>
        </is>
      </c>
      <c r="C8" s="7" t="inlineStr">
        <is>
          <t>Matériel industriel</t>
        </is>
      </c>
      <c r="D8" s="7" t="inlineStr">
        <is>
          <t>Bordeaux</t>
        </is>
      </c>
      <c r="E8" s="8" t="inlineStr">
        <is>
          <t>15/02/2026</t>
        </is>
      </c>
      <c r="F8" s="9" t="n">
        <v>52000</v>
      </c>
      <c r="G8" s="10" t="n">
        <v>8</v>
      </c>
      <c r="H8" s="11">
        <f>IFERROR(1/G8,0)</f>
        <v/>
      </c>
      <c r="I8" s="12">
        <f>IFERROR((TODAY()-E8)/365,0)</f>
        <v/>
      </c>
      <c r="J8" s="13">
        <f>IFERROR(MIN(F8,F8*H8*I8),0)</f>
        <v/>
      </c>
      <c r="K8" s="13">
        <f>F8-J8</f>
        <v/>
      </c>
      <c r="L8" s="6">
        <f>IFERROR(VLOOKUP(C8,$Q$4:$R$10,2,0),"")</f>
        <v/>
      </c>
      <c r="M8" s="6">
        <f>IF(G8=L8,"OK","Vérifier")</f>
        <v/>
      </c>
      <c r="N8" s="6">
        <f>IF(F8=0,"N/A",IF(K8&lt;=0,"Amorti",IF(IFERROR(K8/F8,0)&lt;0.3,"À remplacer",IF(IFERROR(K8/F8,0)&lt;0.6,"Moyen","Bon"))))</f>
        <v/>
      </c>
      <c r="O8" s="14" t="inlineStr">
        <is>
          <t>Chloé Girard</t>
        </is>
      </c>
      <c r="Q8" s="15" t="inlineStr">
        <is>
          <t>Matériel industriel</t>
        </is>
      </c>
      <c r="R8" s="6" t="n">
        <v>8</v>
      </c>
    </row>
    <row r="9">
      <c r="A9" s="16" t="inlineStr">
        <is>
          <t>IMMO-006</t>
        </is>
      </c>
      <c r="B9" s="17" t="inlineStr">
        <is>
          <t>Suite logicielle ERP</t>
        </is>
      </c>
      <c r="C9" s="17" t="inlineStr">
        <is>
          <t>Logiciels</t>
        </is>
      </c>
      <c r="D9" s="17" t="inlineStr">
        <is>
          <t>Lille</t>
        </is>
      </c>
      <c r="E9" s="18" t="inlineStr">
        <is>
          <t>28/01/2026</t>
        </is>
      </c>
      <c r="F9" s="9" t="n">
        <v>12000</v>
      </c>
      <c r="G9" s="10" t="n">
        <v>3</v>
      </c>
      <c r="H9" s="19">
        <f>IFERROR(1/G9,0)</f>
        <v/>
      </c>
      <c r="I9" s="20">
        <f>IFERROR((TODAY()-E9)/365,0)</f>
        <v/>
      </c>
      <c r="J9" s="21">
        <f>IFERROR(MIN(F9,F9*H9*I9),0)</f>
        <v/>
      </c>
      <c r="K9" s="21">
        <f>F9-J9</f>
        <v/>
      </c>
      <c r="L9" s="16">
        <f>IFERROR(VLOOKUP(C9,$Q$4:$R$10,2,0),"")</f>
        <v/>
      </c>
      <c r="M9" s="16">
        <f>IF(G9=L9,"OK","Vérifier")</f>
        <v/>
      </c>
      <c r="N9" s="16">
        <f>IF(F9=0,"N/A",IF(K9&lt;=0,"Amorti",IF(IFERROR(K9/F9,0)&lt;0.3,"À remplacer",IF(IFERROR(K9/F9,0)&lt;0.6,"Moyen","Bon"))))</f>
        <v/>
      </c>
      <c r="O9" s="14" t="inlineStr">
        <is>
          <t>Nicolas Faure</t>
        </is>
      </c>
      <c r="Q9" s="22" t="inlineStr">
        <is>
          <t>Logiciels</t>
        </is>
      </c>
      <c r="R9" s="16" t="n">
        <v>3</v>
      </c>
    </row>
    <row r="10">
      <c r="A10" s="6" t="inlineStr">
        <is>
          <t>IMMO-007</t>
        </is>
      </c>
      <c r="B10" s="7" t="inlineStr">
        <is>
          <t>Local commercial annexe</t>
        </is>
      </c>
      <c r="C10" s="7" t="inlineStr">
        <is>
          <t>Immeubles</t>
        </is>
      </c>
      <c r="D10" s="7" t="inlineStr">
        <is>
          <t>Nantes</t>
        </is>
      </c>
      <c r="E10" s="8" t="inlineStr">
        <is>
          <t>10/04/2026</t>
        </is>
      </c>
      <c r="F10" s="9" t="n">
        <v>185000</v>
      </c>
      <c r="G10" s="10" t="n">
        <v>20</v>
      </c>
      <c r="H10" s="11">
        <f>IFERROR(1/G10,0)</f>
        <v/>
      </c>
      <c r="I10" s="12">
        <f>IFERROR((TODAY()-E10)/365,0)</f>
        <v/>
      </c>
      <c r="J10" s="13">
        <f>IFERROR(MIN(F10,F10*H10*I10),0)</f>
        <v/>
      </c>
      <c r="K10" s="13">
        <f>F10-J10</f>
        <v/>
      </c>
      <c r="L10" s="6">
        <f>IFERROR(VLOOKUP(C10,$Q$4:$R$10,2,0),"")</f>
        <v/>
      </c>
      <c r="M10" s="6">
        <f>IF(G10=L10,"OK","Vérifier")</f>
        <v/>
      </c>
      <c r="N10" s="6">
        <f>IF(F10=0,"N/A",IF(K10&lt;=0,"Amorti",IF(IFERROR(K10/F10,0)&lt;0.3,"À remplacer",IF(IFERROR(K10/F10,0)&lt;0.6,"Moyen","Bon"))))</f>
        <v/>
      </c>
      <c r="O10" s="14" t="inlineStr">
        <is>
          <t>Manon Roux</t>
        </is>
      </c>
      <c r="Q10" s="15" t="inlineStr">
        <is>
          <t>Immeubles</t>
        </is>
      </c>
      <c r="R10" s="6" t="n">
        <v>20</v>
      </c>
    </row>
    <row r="11">
      <c r="A11" s="16" t="inlineStr">
        <is>
          <t>IMMO-008</t>
        </is>
      </c>
      <c r="B11" s="17" t="inlineStr">
        <is>
          <t>Serveur informatique HP</t>
        </is>
      </c>
      <c r="C11" s="17" t="inlineStr">
        <is>
          <t>Matériel informatique</t>
        </is>
      </c>
      <c r="D11" s="17" t="inlineStr">
        <is>
          <t>Strasbourg</t>
        </is>
      </c>
      <c r="E11" s="18" t="inlineStr">
        <is>
          <t>22/03/2026</t>
        </is>
      </c>
      <c r="F11" s="9" t="n">
        <v>6200</v>
      </c>
      <c r="G11" s="10" t="n">
        <v>3</v>
      </c>
      <c r="H11" s="19">
        <f>IFERROR(1/G11,0)</f>
        <v/>
      </c>
      <c r="I11" s="20">
        <f>IFERROR((TODAY()-E11)/365,0)</f>
        <v/>
      </c>
      <c r="J11" s="21">
        <f>IFERROR(MIN(F11,F11*H11*I11),0)</f>
        <v/>
      </c>
      <c r="K11" s="21">
        <f>F11-J11</f>
        <v/>
      </c>
      <c r="L11" s="16">
        <f>IFERROR(VLOOKUP(C11,$Q$4:$R$10,2,0),"")</f>
        <v/>
      </c>
      <c r="M11" s="16">
        <f>IF(G11=L11,"OK","Vérifier")</f>
        <v/>
      </c>
      <c r="N11" s="16">
        <f>IF(F11=0,"N/A",IF(K11&lt;=0,"Amorti",IF(IFERROR(K11/F11,0)&lt;0.3,"À remplacer",IF(IFERROR(K11/F11,0)&lt;0.6,"Moyen","Bon"))))</f>
        <v/>
      </c>
      <c r="O11" s="14" t="inlineStr">
        <is>
          <t>Antoine Simon</t>
        </is>
      </c>
    </row>
    <row r="12">
      <c r="A12" s="6" t="inlineStr">
        <is>
          <t>IMMO-009</t>
        </is>
      </c>
      <c r="B12" s="7" t="inlineStr">
        <is>
          <t>Mobilier salle de réunion</t>
        </is>
      </c>
      <c r="C12" s="7" t="inlineStr">
        <is>
          <t>Mobilier de bureau</t>
        </is>
      </c>
      <c r="D12" s="7" t="inlineStr">
        <is>
          <t>Rennes</t>
        </is>
      </c>
      <c r="E12" s="8" t="inlineStr">
        <is>
          <t>07/05/2026</t>
        </is>
      </c>
      <c r="F12" s="9" t="n">
        <v>3400</v>
      </c>
      <c r="G12" s="10" t="n">
        <v>10</v>
      </c>
      <c r="H12" s="11">
        <f>IFERROR(1/G12,0)</f>
        <v/>
      </c>
      <c r="I12" s="12">
        <f>IFERROR((TODAY()-E12)/365,0)</f>
        <v/>
      </c>
      <c r="J12" s="13">
        <f>IFERROR(MIN(F12,F12*H12*I12),0)</f>
        <v/>
      </c>
      <c r="K12" s="13">
        <f>F12-J12</f>
        <v/>
      </c>
      <c r="L12" s="6">
        <f>IFERROR(VLOOKUP(C12,$Q$4:$R$10,2,0),"")</f>
        <v/>
      </c>
      <c r="M12" s="6">
        <f>IF(G12=L12,"OK","Vérifier")</f>
        <v/>
      </c>
      <c r="N12" s="6">
        <f>IF(F12=0,"N/A",IF(K12&lt;=0,"Amorti",IF(IFERROR(K12/F12,0)&lt;0.3,"À remplacer",IF(IFERROR(K12/F12,0)&lt;0.6,"Moyen","Bon"))))</f>
        <v/>
      </c>
      <c r="O12" s="14" t="inlineStr">
        <is>
          <t>Sarah Lemoine</t>
        </is>
      </c>
    </row>
    <row r="13">
      <c r="A13" s="16" t="inlineStr">
        <is>
          <t>IMMO-010</t>
        </is>
      </c>
      <c r="B13" s="17" t="inlineStr">
        <is>
          <t>Fourgon de livraison</t>
        </is>
      </c>
      <c r="C13" s="17" t="inlineStr">
        <is>
          <t>Véhicules</t>
        </is>
      </c>
      <c r="D13" s="17" t="inlineStr">
        <is>
          <t>Montpellier</t>
        </is>
      </c>
      <c r="E13" s="18" t="inlineStr">
        <is>
          <t>30/01/2026</t>
        </is>
      </c>
      <c r="F13" s="9" t="n">
        <v>21800</v>
      </c>
      <c r="G13" s="10" t="n">
        <v>5</v>
      </c>
      <c r="H13" s="19">
        <f>IFERROR(1/G13,0)</f>
        <v/>
      </c>
      <c r="I13" s="20">
        <f>IFERROR((TODAY()-E13)/365,0)</f>
        <v/>
      </c>
      <c r="J13" s="21">
        <f>IFERROR(MIN(F13,F13*H13*I13),0)</f>
        <v/>
      </c>
      <c r="K13" s="21">
        <f>F13-J13</f>
        <v/>
      </c>
      <c r="L13" s="16">
        <f>IFERROR(VLOOKUP(C13,$Q$4:$R$10,2,0),"")</f>
        <v/>
      </c>
      <c r="M13" s="16">
        <f>IF(G13=L13,"OK","Vérifier")</f>
        <v/>
      </c>
      <c r="N13" s="16">
        <f>IF(F13=0,"N/A",IF(K13&lt;=0,"Amorti",IF(IFERROR(K13/F13,0)&lt;0.3,"À remplacer",IF(IFERROR(K13/F13,0)&lt;0.6,"Moyen","Bon"))))</f>
        <v/>
      </c>
      <c r="O13" s="14" t="inlineStr">
        <is>
          <t>Maxime André</t>
        </is>
      </c>
    </row>
    <row r="14">
      <c r="A14" s="23" t="n"/>
      <c r="B14" s="24" t="inlineStr">
        <is>
          <t>TOTAUX</t>
        </is>
      </c>
      <c r="C14" s="27" t="n"/>
      <c r="D14" s="27" t="n"/>
      <c r="E14" s="28" t="n"/>
      <c r="F14" s="25">
        <f>SUM(F4:F13)</f>
        <v/>
      </c>
      <c r="G14" s="23" t="n"/>
      <c r="H14" s="23" t="n"/>
      <c r="I14" s="23" t="n"/>
      <c r="J14" s="25">
        <f>SUM(J4:J13)</f>
        <v/>
      </c>
      <c r="K14" s="25">
        <f>SUM(K4:K13)</f>
        <v/>
      </c>
      <c r="L14" s="23" t="n"/>
      <c r="M14" s="23" t="n"/>
      <c r="N14" s="23" t="n"/>
      <c r="O14" s="23" t="n"/>
    </row>
  </sheetData>
  <mergeCells count="2">
    <mergeCell ref="A1:O1"/>
    <mergeCell ref="B14:E14"/>
  </mergeCells>
  <conditionalFormatting sqref="N4:N13">
    <cfRule type="expression" priority="1" dxfId="0" stopIfTrue="1">
      <formula>N4="Bon"</formula>
    </cfRule>
    <cfRule type="expression" priority="2" dxfId="1" stopIfTrue="1">
      <formula>N4="Moyen"</formula>
    </cfRule>
    <cfRule type="expression" priority="3" dxfId="2" stopIfTrue="1">
      <formula>OR(N4="À remplacer",N4="Amorti")</formula>
    </cfRule>
  </conditionalFormatting>
  <conditionalFormatting sqref="M4:M13">
    <cfRule type="expression" priority="4" dxfId="1" stopIfTrue="1">
      <formula>M4="Vérifier"</formula>
    </cfRule>
  </conditionalFormatting>
  <dataValidations count="1">
    <dataValidation sqref="C4:C13" showErrorMessage="1" showInputMessage="1" allowBlank="1" type="list">
      <formula1>"Matériel informatique,Mobilier de bureau,Véhicules,Machines,Matériel industriel,Logiciels,Immeubles"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TABLEAU DE BORD - IMMOBILISATIONS</t>
        </is>
      </c>
    </row>
    <row r="2"/>
    <row r="3">
      <c r="A3" s="26" t="inlineStr">
        <is>
          <t>Nombre d'immobilisations</t>
        </is>
      </c>
      <c r="B3" s="27" t="n"/>
      <c r="C3" s="28" t="n"/>
      <c r="D3" s="29">
        <f>COUNTA(Inventaire!A4:A13)</f>
        <v/>
      </c>
      <c r="E3" s="28" t="n"/>
    </row>
    <row r="4">
      <c r="A4" s="26" t="inlineStr">
        <is>
          <t>Valeur d'acquisition totale (€)</t>
        </is>
      </c>
      <c r="B4" s="27" t="n"/>
      <c r="C4" s="28" t="n"/>
      <c r="D4" s="30">
        <f>SUM(Inventaire!F4:F13)</f>
        <v/>
      </c>
      <c r="E4" s="28" t="n"/>
    </row>
    <row r="5">
      <c r="A5" s="26" t="inlineStr">
        <is>
          <t>Amortissement cumulé total (€)</t>
        </is>
      </c>
      <c r="B5" s="27" t="n"/>
      <c r="C5" s="28" t="n"/>
      <c r="D5" s="30">
        <f>SUM(Inventaire!J4:J13)</f>
        <v/>
      </c>
      <c r="E5" s="28" t="n"/>
    </row>
    <row r="6">
      <c r="A6" s="26" t="inlineStr">
        <is>
          <t>Valeur nette comptable totale (€)</t>
        </is>
      </c>
      <c r="B6" s="27" t="n"/>
      <c r="C6" s="28" t="n"/>
      <c r="D6" s="30">
        <f>SUM(Inventaire!K4:K13)</f>
        <v/>
      </c>
      <c r="E6" s="28" t="n"/>
    </row>
    <row r="7">
      <c r="A7" s="26" t="inlineStr">
        <is>
          <t>Taux d'amortissement moyen (%)</t>
        </is>
      </c>
      <c r="B7" s="27" t="n"/>
      <c r="C7" s="28" t="n"/>
      <c r="D7" s="31">
        <f>IFERROR(AVERAGE(Inventaire!H4:H13),0)</f>
        <v/>
      </c>
      <c r="E7" s="28" t="n"/>
    </row>
    <row r="8"/>
    <row r="9">
      <c r="A9" s="32" t="inlineStr">
        <is>
          <t>Synthèse par catégorie</t>
        </is>
      </c>
    </row>
    <row r="10">
      <c r="A10" s="4" t="inlineStr">
        <is>
          <t>Catégorie</t>
        </is>
      </c>
      <c r="B10" s="4" t="inlineStr">
        <is>
          <t>Nombre</t>
        </is>
      </c>
      <c r="C10" s="4" t="inlineStr">
        <is>
          <t>Valeur acquisition (€)</t>
        </is>
      </c>
      <c r="D10" s="4" t="inlineStr">
        <is>
          <t>VNC (€)</t>
        </is>
      </c>
    </row>
    <row r="11">
      <c r="A11" s="7" t="inlineStr">
        <is>
          <t>Matériel informatique</t>
        </is>
      </c>
      <c r="B11" s="6">
        <f>COUNTIF(Inventaire!$C$4:$C$13,A11)</f>
        <v/>
      </c>
      <c r="C11" s="33">
        <f>SUMIF(Inventaire!$C$4:$C$13,A11,Inventaire!$F$4:$F$13)</f>
        <v/>
      </c>
      <c r="D11" s="33">
        <f>SUMIF(Inventaire!$C$4:$C$13,A11,Inventaire!$K$4:$K$13)</f>
        <v/>
      </c>
    </row>
    <row r="12">
      <c r="A12" s="17" t="inlineStr">
        <is>
          <t>Mobilier de bureau</t>
        </is>
      </c>
      <c r="B12" s="16">
        <f>COUNTIF(Inventaire!$C$4:$C$13,A12)</f>
        <v/>
      </c>
      <c r="C12" s="34">
        <f>SUMIF(Inventaire!$C$4:$C$13,A12,Inventaire!$F$4:$F$13)</f>
        <v/>
      </c>
      <c r="D12" s="34">
        <f>SUMIF(Inventaire!$C$4:$C$13,A12,Inventaire!$K$4:$K$13)</f>
        <v/>
      </c>
    </row>
    <row r="13">
      <c r="A13" s="7" t="inlineStr">
        <is>
          <t>Véhicules</t>
        </is>
      </c>
      <c r="B13" s="6">
        <f>COUNTIF(Inventaire!$C$4:$C$13,A13)</f>
        <v/>
      </c>
      <c r="C13" s="33">
        <f>SUMIF(Inventaire!$C$4:$C$13,A13,Inventaire!$F$4:$F$13)</f>
        <v/>
      </c>
      <c r="D13" s="33">
        <f>SUMIF(Inventaire!$C$4:$C$13,A13,Inventaire!$K$4:$K$13)</f>
        <v/>
      </c>
    </row>
    <row r="14">
      <c r="A14" s="17" t="inlineStr">
        <is>
          <t>Machines</t>
        </is>
      </c>
      <c r="B14" s="16">
        <f>COUNTIF(Inventaire!$C$4:$C$13,A14)</f>
        <v/>
      </c>
      <c r="C14" s="34">
        <f>SUMIF(Inventaire!$C$4:$C$13,A14,Inventaire!$F$4:$F$13)</f>
        <v/>
      </c>
      <c r="D14" s="34">
        <f>SUMIF(Inventaire!$C$4:$C$13,A14,Inventaire!$K$4:$K$13)</f>
        <v/>
      </c>
    </row>
    <row r="15">
      <c r="A15" s="7" t="inlineStr">
        <is>
          <t>Matériel industriel</t>
        </is>
      </c>
      <c r="B15" s="6">
        <f>COUNTIF(Inventaire!$C$4:$C$13,A15)</f>
        <v/>
      </c>
      <c r="C15" s="33">
        <f>SUMIF(Inventaire!$C$4:$C$13,A15,Inventaire!$F$4:$F$13)</f>
        <v/>
      </c>
      <c r="D15" s="33">
        <f>SUMIF(Inventaire!$C$4:$C$13,A15,Inventaire!$K$4:$K$13)</f>
        <v/>
      </c>
    </row>
    <row r="16">
      <c r="A16" s="17" t="inlineStr">
        <is>
          <t>Logiciels</t>
        </is>
      </c>
      <c r="B16" s="16">
        <f>COUNTIF(Inventaire!$C$4:$C$13,A16)</f>
        <v/>
      </c>
      <c r="C16" s="34">
        <f>SUMIF(Inventaire!$C$4:$C$13,A16,Inventaire!$F$4:$F$13)</f>
        <v/>
      </c>
      <c r="D16" s="34">
        <f>SUMIF(Inventaire!$C$4:$C$13,A16,Inventaire!$K$4:$K$13)</f>
        <v/>
      </c>
    </row>
    <row r="17">
      <c r="A17" s="7" t="inlineStr">
        <is>
          <t>Immeubles</t>
        </is>
      </c>
      <c r="B17" s="6">
        <f>COUNTIF(Inventaire!$C$4:$C$13,A17)</f>
        <v/>
      </c>
      <c r="C17" s="33">
        <f>SUMIF(Inventaire!$C$4:$C$13,A17,Inventaire!$F$4:$F$13)</f>
        <v/>
      </c>
      <c r="D17" s="33">
        <f>SUMIF(Inventaire!$C$4:$C$13,A17,Inventaire!$K$4:$K$13)</f>
        <v/>
      </c>
    </row>
  </sheetData>
  <mergeCells count="11">
    <mergeCell ref="A1:F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8" customHeight="1">
      <c r="A1" s="1" t="inlineStr">
        <is>
          <t>MODE D'EMPLOI - FICHE D'INVENTAIRE DES IMMOBILISATIONS</t>
        </is>
      </c>
    </row>
    <row r="2"/>
    <row r="3" ht="34" customHeight="1">
      <c r="A3" s="35" t="inlineStr">
        <is>
          <t>Objectif</t>
        </is>
      </c>
      <c r="B3" s="36" t="inlineStr">
        <is>
          <t>Ce classeur permet de tenir à jour l'inventaire des immobilisations de l'entreprise et de suivre leur amortissement comptable.</t>
        </is>
      </c>
    </row>
    <row r="4" ht="34" customHeight="1">
      <c r="A4" s="35" t="inlineStr">
        <is>
          <t>Feuille Inventaire</t>
        </is>
      </c>
      <c r="B4" s="36" t="inlineStr">
        <is>
          <t>Contient la liste détaillée des immobilisations : identification, catégorie, localisation, date et valeur d'acquisition, durée d'amortissement et calculs automatiques.</t>
        </is>
      </c>
    </row>
    <row r="5" ht="34" customHeight="1">
      <c r="A5" s="35" t="inlineStr">
        <is>
          <t>Colonnes à saisir (fond jaune)</t>
        </is>
      </c>
      <c r="B5" s="36" t="inlineStr">
        <is>
          <t>Valeur d'acquisition HT, Durée d'amortissement (années) et Responsable sont à renseigner manuellement. Les autres colonnes de saisie (N°, Désignation, Catégorie, Localisation, Date) sont également modifiables.</t>
        </is>
      </c>
    </row>
    <row r="6" ht="34" customHeight="1">
      <c r="A6" s="35" t="inlineStr">
        <is>
          <t>Catégorie</t>
        </is>
      </c>
      <c r="B6" s="36" t="inlineStr">
        <is>
          <t>Choisir la catégorie dans la liste déroulante. Elle sert à récupérer la durée standard de référence via VLOOKUP.</t>
        </is>
      </c>
    </row>
    <row r="7" ht="34" customHeight="1">
      <c r="A7" s="35" t="inlineStr">
        <is>
          <t>Taux d'amortissement</t>
        </is>
      </c>
      <c r="B7" s="36" t="inlineStr">
        <is>
          <t>Calculé automatiquement = 1 / Durée d'amortissement saisie.</t>
        </is>
      </c>
    </row>
    <row r="8" ht="34" customHeight="1">
      <c r="A8" s="35" t="inlineStr">
        <is>
          <t>Années écoulées</t>
        </is>
      </c>
      <c r="B8" s="36" t="inlineStr">
        <is>
          <t>Calculé automatiquement depuis la date d'acquisition jusqu'à aujourd'hui (TODAY), au prorata en années.</t>
        </is>
      </c>
    </row>
    <row r="9" ht="34" customHeight="1">
      <c r="A9" s="35" t="inlineStr">
        <is>
          <t>Amortissement cumulé / VNC</t>
        </is>
      </c>
      <c r="B9" s="36" t="inlineStr">
        <is>
          <t>L'amortissement cumulé est plafonné à la valeur d'acquisition. La valeur nette comptable = valeur d'acquisition - amortissement cumulé.</t>
        </is>
      </c>
    </row>
    <row r="10" ht="34" customHeight="1">
      <c r="A10" s="35" t="inlineStr">
        <is>
          <t>Durée standard / Écart</t>
        </is>
      </c>
      <c r="B10" s="36" t="inlineStr">
        <is>
          <t>Comparaison automatique entre la durée saisie et la durée standard de la catégorie (tableau de référence colonnes Q:R). Affiche 'Vérifier' en cas d'écart.</t>
        </is>
      </c>
    </row>
    <row r="11" ht="34" customHeight="1">
      <c r="A11" s="35" t="inlineStr">
        <is>
          <t>État</t>
        </is>
      </c>
      <c r="B11" s="36" t="inlineStr">
        <is>
          <t>Indicateur automatique (Bon / Moyen / À remplacer / Amorti) basé sur le rapport VNC / Valeur d'acquisition, avec mise en forme conditionnelle colorée.</t>
        </is>
      </c>
    </row>
    <row r="12" ht="34" customHeight="1">
      <c r="A12" s="35" t="inlineStr">
        <is>
          <t>Feuille Tableau de bord</t>
        </is>
      </c>
      <c r="B12" s="36" t="inlineStr">
        <is>
          <t>Synthèse des indicateurs clés (KPI), répartition par catégorie et graphiques (camembert et histogramme).</t>
        </is>
      </c>
    </row>
    <row r="13" ht="34" customHeight="1">
      <c r="A13" s="35" t="inlineStr">
        <is>
          <t>Mise à jour</t>
        </is>
      </c>
      <c r="B13" s="36" t="inlineStr">
        <is>
          <t>Pensez à mettre à jour la durée d'amortissement et le responsable lors de tout changement. Les totaux et graphiques se recalculent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2026-07-21T15:15:24Z</dcterms:created>
  <dcterms:modified xmlns:dcterms="http://purl.org/dc/terms/" xmlns:xsi="http://www.w3.org/2001/XMLSchema-instance" xsi:type="dcterms:W3CDTF">2026-07-21T15:15:24Z</dcterms:modified>
</cp:coreProperties>
</file>