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" sheetId="1" state="visible" r:id="rId1"/>
    <sheet xmlns:r="http://schemas.openxmlformats.org/officeDocument/2006/relationships" name="Suivi factures" sheetId="2" state="visible" r:id="rId2"/>
    <sheet xmlns:r="http://schemas.openxmlformats.org/officeDocument/2006/relationships" name="Tableau de bord" sheetId="3" state="visible" r:id="rId3"/>
    <sheet xmlns:r="http://schemas.openxmlformats.org/officeDocument/2006/relationships" name="Paramètres &amp; instructions" sheetId="4" state="visible" r:id="rId4"/>
  </sheets>
  <definedNames>
    <definedName name="_xlnm._FilterDatabase" localSheetId="0" hidden="1">'Facture'!$A$17:$I$25</definedName>
    <definedName name="_xlnm.Print_Area" localSheetId="0">'Facture'!$A$1:$I$38</definedName>
    <definedName name="_xlnm._FilterDatabase" localSheetId="1" hidden="1">'Suivi factures'!$A$4:$Q$104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 ##0,00 &quot;€&quot;"/>
    <numFmt numFmtId="166" formatCode="0,0%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1F2937"/>
      <sz val="10"/>
    </font>
    <font>
      <name val="Calibri"/>
      <b val="1"/>
      <color rgb="001F2937"/>
      <sz val="10"/>
    </font>
    <font>
      <name val="Calibri"/>
      <b val="1"/>
      <color rgb="00FFFFFF"/>
      <sz val="11"/>
    </font>
    <font>
      <name val="Calibri"/>
      <b val="1"/>
      <color rgb="00C8102E"/>
      <sz val="12"/>
    </font>
    <font>
      <name val="Calibri"/>
      <b val="1"/>
      <color rgb="001E293B"/>
      <sz val="14"/>
    </font>
  </fonts>
  <fills count="10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14B8A6"/>
      </patternFill>
    </fill>
    <fill>
      <patternFill patternType="solid">
        <fgColor rgb="00FFFBEB"/>
      </patternFill>
    </fill>
    <fill>
      <patternFill patternType="solid">
        <fgColor rgb="00E0F2FE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E293B"/>
      </patternFill>
    </fill>
    <fill>
      <patternFill patternType="solid">
        <fgColor rgb="00C8102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left" vertical="center" wrapText="1"/>
    </xf>
    <xf numFmtId="166" fontId="3" fillId="4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right" vertical="center"/>
    </xf>
    <xf numFmtId="165" fontId="3" fillId="7" borderId="1" applyAlignment="1" pivotButton="0" quotePrefix="0" xfId="0">
      <alignment horizontal="right" vertical="center"/>
    </xf>
    <xf numFmtId="0" fontId="2" fillId="8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166" fontId="3" fillId="7" borderId="1" applyAlignment="1" pivotButton="0" quotePrefix="0" xfId="0">
      <alignment horizontal="center" vertical="center"/>
    </xf>
    <xf numFmtId="165" fontId="3" fillId="7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center" vertical="center"/>
    </xf>
    <xf numFmtId="0" fontId="1" fillId="8" borderId="0" applyAlignment="1" pivotButton="0" quotePrefix="0" xfId="0">
      <alignment horizontal="center" vertical="center"/>
    </xf>
    <xf numFmtId="0" fontId="6" fillId="7" borderId="0" applyAlignment="1" pivotButton="0" quotePrefix="0" xfId="0">
      <alignment horizontal="left" vertical="center"/>
    </xf>
    <xf numFmtId="0" fontId="2" fillId="8" borderId="1" applyAlignment="1" pivotButton="0" quotePrefix="0" xfId="0">
      <alignment horizontal="left" vertical="center" wrapText="1"/>
    </xf>
    <xf numFmtId="165" fontId="7" fillId="5" borderId="1" applyAlignment="1" pivotButton="0" quotePrefix="0" xfId="0">
      <alignment horizontal="right" vertical="center"/>
    </xf>
    <xf numFmtId="1" fontId="7" fillId="5" borderId="1" applyAlignment="1" pivotButton="0" quotePrefix="0" xfId="0">
      <alignment horizontal="right" vertical="center"/>
    </xf>
    <xf numFmtId="166" fontId="7" fillId="5" borderId="1" applyAlignment="1" pivotButton="0" quotePrefix="0" xfId="0">
      <alignment horizontal="right" vertical="center"/>
    </xf>
    <xf numFmtId="0" fontId="5" fillId="8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4" fontId="3" fillId="7" borderId="1" applyAlignment="1" pivotButton="0" quotePrefix="0" xfId="0">
      <alignment horizontal="center" vertical="center"/>
    </xf>
    <xf numFmtId="0" fontId="3" fillId="7" borderId="1" pivotButton="0" quotePrefix="0" xfId="0"/>
    <xf numFmtId="164" fontId="3" fillId="7" borderId="1" pivotButton="0" quotePrefix="0" xfId="0"/>
    <xf numFmtId="0" fontId="6" fillId="0" borderId="0" applyAlignment="1" pivotButton="0" quotePrefix="0" xfId="0">
      <alignment horizontal="left" vertical="center"/>
    </xf>
    <xf numFmtId="0" fontId="2" fillId="9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right" vertical="center"/>
    </xf>
    <xf numFmtId="165" fontId="3" fillId="7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left" vertical="center"/>
    </xf>
    <xf numFmtId="165" fontId="3" fillId="7" borderId="1" applyAlignment="1" pivotButton="0" quotePrefix="0" xfId="0">
      <alignment horizontal="left" vertical="center"/>
    </xf>
    <xf numFmtId="165" fontId="7" fillId="5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center" vertical="center"/>
    </xf>
    <xf numFmtId="164" fontId="3" fillId="7" borderId="1" applyAlignment="1" pivotButton="0" quotePrefix="0" xfId="0">
      <alignment horizontal="center" vertical="center"/>
    </xf>
    <xf numFmtId="164" fontId="3" fillId="7" borderId="1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1F2937"/>
        <sz val="10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Montants TTC par client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'Suivi factures'!J4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'Suivi factures'!$D$5:$D$104</f>
            </numRef>
          </cat>
          <val>
            <numRef>
              <f>'Suivi factures'!$J$5:$J$104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Clients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TTC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statuts</a:t>
            </a:r>
          </a:p>
        </rich>
      </tx>
    </title>
    <plotArea>
      <pieChart>
        <varyColors val="1"/>
        <ser>
          <idx val="0"/>
          <order val="0"/>
          <tx>
            <strRef>
              <f>'Tableau de bord'!B14</f>
            </strRef>
          </tx>
          <spPr>
            <a:ln xmlns:a="http://schemas.openxmlformats.org/drawingml/2006/main">
              <a:prstDash val="solid"/>
            </a:ln>
          </spPr>
          <cat>
            <numRef>
              <f>'Tableau de bord'!$A$15:$A$17</f>
            </numRef>
          </cat>
          <val>
            <numRef>
              <f>'Tableau de bord'!$B$15:$B$17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Facturation mensuelle TTC</a:t>
            </a:r>
          </a:p>
        </rich>
      </tx>
    </title>
    <plotArea>
      <lineChart>
        <grouping val="standard"/>
        <ser>
          <idx val="0"/>
          <order val="0"/>
          <tx>
            <strRef>
              <f>'Tableau de bord'!C20</f>
            </strRef>
          </tx>
          <spPr>
            <a:ln xmlns:a="http://schemas.openxmlformats.org/drawingml/2006/main">
              <a:solidFill>
                <a:srgbClr val="C81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'Tableau de bord'!$A$21:$A$29</f>
            </numRef>
          </cat>
          <val>
            <numRef>
              <f>'Tableau de bord'!$C$21:$C$29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TTC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4</col>
      <colOff>0</colOff>
      <row>3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13</col>
      <colOff>0</colOff>
      <row>3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4</col>
      <colOff>0</colOff>
      <row>20</row>
      <rowOff>0</rowOff>
    </from>
    <ext cx="61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8"/>
  <sheetViews>
    <sheetView showGridLines="0"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0" customWidth="1" min="3" max="3"/>
    <col width="16" customWidth="1" min="4" max="4"/>
    <col width="24" customWidth="1" min="5" max="5"/>
    <col width="12" customWidth="1" min="6" max="6"/>
    <col width="14" customWidth="1" min="7" max="7"/>
    <col width="18" customWidth="1" min="8" max="8"/>
    <col width="16" customWidth="1" min="9" max="9"/>
  </cols>
  <sheetData>
    <row r="1" ht="28" customHeight="1">
      <c r="A1" s="1" t="inlineStr">
        <is>
          <t>FACTURE ASSOCIATIVE</t>
        </is>
      </c>
    </row>
    <row r="2"/>
    <row r="3">
      <c r="A3" s="2" t="inlineStr">
        <is>
          <t>Zone logo</t>
        </is>
      </c>
      <c r="B3" s="3" t="inlineStr">
        <is>
          <t>Insérer le logo ici</t>
        </is>
      </c>
      <c r="D3" s="4" t="inlineStr">
        <is>
          <t>Nom de l'association</t>
        </is>
      </c>
      <c r="E3" s="5">
        <f>'Paramètres &amp; instructions'!$F$4</f>
        <v/>
      </c>
      <c r="G3" s="2" t="inlineStr">
        <is>
          <t>N° de facture</t>
        </is>
      </c>
      <c r="H3" s="6" t="inlineStr">
        <is>
          <t>FAC-2026-001</t>
        </is>
      </c>
    </row>
    <row r="4">
      <c r="A4" s="2" t="inlineStr">
        <is>
          <t>Association</t>
        </is>
      </c>
      <c r="B4" s="3" t="inlineStr">
        <is>
          <t>Les Horizons Solidaires</t>
        </is>
      </c>
      <c r="D4" s="4" t="inlineStr">
        <is>
          <t>Adresse</t>
        </is>
      </c>
      <c r="E4" s="5">
        <f>'Paramètres &amp; instructions'!$F$5&amp;" – "&amp;'Paramètres &amp; instructions'!$F$6</f>
        <v/>
      </c>
      <c r="G4" s="2" t="inlineStr">
        <is>
          <t>Date d'émission</t>
        </is>
      </c>
      <c r="H4" s="41" t="n">
        <v>46273</v>
      </c>
    </row>
    <row r="5">
      <c r="A5" s="2" t="inlineStr">
        <is>
          <t>Adresse</t>
        </is>
      </c>
      <c r="B5" s="3" t="inlineStr">
        <is>
          <t>12 rue des Lilas – 69003 Lyon</t>
        </is>
      </c>
      <c r="D5" s="4" t="inlineStr">
        <is>
          <t>SIRET / RNA</t>
        </is>
      </c>
      <c r="E5" s="5">
        <f>'Paramètres &amp; instructions'!$F$7&amp;" / "&amp;'Paramètres &amp; instructions'!$F$8</f>
        <v/>
      </c>
      <c r="G5" s="2" t="inlineStr">
        <is>
          <t>Date d'échéance</t>
        </is>
      </c>
      <c r="H5" s="41" t="n">
        <v>46303</v>
      </c>
    </row>
    <row r="6">
      <c r="D6" s="4" t="inlineStr">
        <is>
          <t>TVA intracommunautaire</t>
        </is>
      </c>
      <c r="E6" s="5">
        <f>'Paramètres &amp; instructions'!$F$9</f>
        <v/>
      </c>
      <c r="G6" s="2" t="inlineStr">
        <is>
          <t>Statut</t>
        </is>
      </c>
      <c r="H6" s="6" t="inlineStr">
        <is>
          <t>Envoyée</t>
        </is>
      </c>
    </row>
    <row r="7">
      <c r="D7" s="4" t="inlineStr">
        <is>
          <t>Coordonnées bancaires</t>
        </is>
      </c>
      <c r="E7" s="5">
        <f>'Paramètres &amp; instructions'!$F$10&amp;" / "&amp;'Paramètres &amp; instructions'!$F$11</f>
        <v/>
      </c>
    </row>
    <row r="8">
      <c r="A8" s="4" t="inlineStr">
        <is>
          <t>Client / raison sociale</t>
        </is>
      </c>
      <c r="B8" s="3" t="inlineStr">
        <is>
          <t>Maison des jeunes Rivoli</t>
        </is>
      </c>
      <c r="D8" s="4" t="inlineStr">
        <is>
          <t>SIRET client</t>
        </is>
      </c>
      <c r="E8" s="3" t="inlineStr">
        <is>
          <t>987 654 321 00018</t>
        </is>
      </c>
    </row>
    <row r="9">
      <c r="A9" s="4" t="inlineStr">
        <is>
          <t>Adresse client</t>
        </is>
      </c>
      <c r="B9" s="3" t="inlineStr">
        <is>
          <t>18 avenue de l'Opéra</t>
        </is>
      </c>
      <c r="D9" s="4" t="inlineStr">
        <is>
          <t>TVA intracommunautaire</t>
        </is>
      </c>
      <c r="E9" s="3" t="inlineStr">
        <is>
          <t>À renseigner si applicable</t>
        </is>
      </c>
    </row>
    <row r="10">
      <c r="A10" s="4" t="inlineStr">
        <is>
          <t>Code postal et ville</t>
        </is>
      </c>
      <c r="B10" s="3" t="inlineStr">
        <is>
          <t>75001 Paris</t>
        </is>
      </c>
      <c r="D10" s="4" t="inlineStr">
        <is>
          <t>Contact</t>
        </is>
      </c>
      <c r="E10" s="3" t="inlineStr">
        <is>
          <t>Camille Martin</t>
        </is>
      </c>
    </row>
    <row r="11"/>
    <row r="12">
      <c r="A12" s="4" t="inlineStr">
        <is>
          <t>Remise appliquée</t>
        </is>
      </c>
      <c r="B12" s="3" t="inlineStr">
        <is>
          <t>Oui</t>
        </is>
      </c>
      <c r="D12" s="4" t="inlineStr">
        <is>
          <t>Acompte reçu</t>
        </is>
      </c>
      <c r="E12" s="42" t="n">
        <v>100</v>
      </c>
    </row>
    <row r="13">
      <c r="A13" s="4" t="inlineStr">
        <is>
          <t>Taux de remise</t>
        </is>
      </c>
      <c r="B13" s="9" t="n">
        <v>0.05</v>
      </c>
      <c r="D13" s="4" t="inlineStr">
        <is>
          <t>Objet de la facture</t>
        </is>
      </c>
      <c r="E13" s="3" t="inlineStr">
        <is>
          <t>Prestations et adhésion associative 2026</t>
        </is>
      </c>
    </row>
    <row r="14">
      <c r="A14" s="4" t="inlineStr">
        <is>
          <t>Base de remise HT</t>
        </is>
      </c>
      <c r="B14" s="43">
        <f>SUM(G18:G25)</f>
        <v/>
      </c>
    </row>
    <row r="15"/>
    <row r="16"/>
    <row r="17">
      <c r="A17" s="11" t="inlineStr">
        <is>
          <t>Référence</t>
        </is>
      </c>
      <c r="B17" s="11" t="inlineStr">
        <is>
          <t>Désignation</t>
        </is>
      </c>
      <c r="C17" s="11" t="inlineStr">
        <is>
          <t>Quantité</t>
        </is>
      </c>
      <c r="D17" s="11" t="inlineStr">
        <is>
          <t>Unité</t>
        </is>
      </c>
      <c r="E17" s="11" t="inlineStr">
        <is>
          <t>Prix unitaire HT</t>
        </is>
      </c>
      <c r="F17" s="11" t="inlineStr">
        <is>
          <t>Taux de TVA</t>
        </is>
      </c>
      <c r="G17" s="11" t="inlineStr">
        <is>
          <t>Montant HT</t>
        </is>
      </c>
      <c r="H17" s="11" t="inlineStr">
        <is>
          <t>Montant TVA</t>
        </is>
      </c>
      <c r="I17" s="11" t="inlineStr">
        <is>
          <t>Montant TTC</t>
        </is>
      </c>
    </row>
    <row r="18">
      <c r="A18" s="6" t="inlineStr">
        <is>
          <t>ADH-2026</t>
        </is>
      </c>
      <c r="B18" s="12" t="inlineStr">
        <is>
          <t>Adhésion annuelle</t>
        </is>
      </c>
      <c r="C18" s="6" t="n">
        <v>1</v>
      </c>
      <c r="D18" s="6" t="inlineStr">
        <is>
          <t>adhésion</t>
        </is>
      </c>
      <c r="E18" s="44" t="n">
        <v>180</v>
      </c>
      <c r="F18" s="14" t="n">
        <v>0</v>
      </c>
      <c r="G18" s="45">
        <f>IF(OR(C18="",E18=""),"",IFERROR(C18*E18,0))</f>
        <v/>
      </c>
      <c r="H18" s="45">
        <f>IF(G18="","",IFERROR(G18*F18,0))</f>
        <v/>
      </c>
      <c r="I18" s="45">
        <f>IF(G18="","",IFERROR(G18+H18,0))</f>
        <v/>
      </c>
    </row>
    <row r="19">
      <c r="A19" s="6" t="inlineStr">
        <is>
          <t>STG-2026</t>
        </is>
      </c>
      <c r="B19" s="12" t="inlineStr">
        <is>
          <t>Stage sportif jeunesse</t>
        </is>
      </c>
      <c r="C19" s="6" t="n">
        <v>2</v>
      </c>
      <c r="D19" s="6" t="inlineStr">
        <is>
          <t>heure</t>
        </is>
      </c>
      <c r="E19" s="44" t="n">
        <v>65</v>
      </c>
      <c r="F19" s="14" t="n">
        <v>0.2</v>
      </c>
      <c r="G19" s="46">
        <f>IF(OR(C19="",E19=""),"",IFERROR(C19*E19,0))</f>
        <v/>
      </c>
      <c r="H19" s="46">
        <f>IF(G19="","",IFERROR(G19*F19,0))</f>
        <v/>
      </c>
      <c r="I19" s="46">
        <f>IF(G19="","",IFERROR(G19+H19,0))</f>
        <v/>
      </c>
    </row>
    <row r="20">
      <c r="A20" s="6" t="inlineStr">
        <is>
          <t>ATL-2026</t>
        </is>
      </c>
      <c r="B20" s="12" t="inlineStr">
        <is>
          <t>Atelier inclusif</t>
        </is>
      </c>
      <c r="C20" s="6" t="n">
        <v>3</v>
      </c>
      <c r="D20" s="6" t="inlineStr">
        <is>
          <t>heure</t>
        </is>
      </c>
      <c r="E20" s="44" t="n">
        <v>75</v>
      </c>
      <c r="F20" s="14" t="n">
        <v>0.1</v>
      </c>
      <c r="G20" s="45">
        <f>IF(OR(C20="",E20=""),"",IFERROR(C20*E20,0))</f>
        <v/>
      </c>
      <c r="H20" s="45">
        <f>IF(G20="","",IFERROR(G20*F20,0))</f>
        <v/>
      </c>
      <c r="I20" s="45">
        <f>IF(G20="","",IFERROR(G20+H20,0))</f>
        <v/>
      </c>
    </row>
    <row r="21">
      <c r="A21" s="6" t="inlineStr">
        <is>
          <t>MAT-2026</t>
        </is>
      </c>
      <c r="B21" s="12" t="inlineStr">
        <is>
          <t>Mise à disposition de matériel</t>
        </is>
      </c>
      <c r="C21" s="6" t="n">
        <v>1</v>
      </c>
      <c r="D21" s="6" t="inlineStr">
        <is>
          <t>forfait</t>
        </is>
      </c>
      <c r="E21" s="44" t="n">
        <v>120</v>
      </c>
      <c r="F21" s="14" t="n">
        <v>0.2</v>
      </c>
      <c r="G21" s="46">
        <f>IF(OR(C21="",E21=""),"",IFERROR(C21*E21,0))</f>
        <v/>
      </c>
      <c r="H21" s="46">
        <f>IF(G21="","",IFERROR(G21*F21,0))</f>
        <v/>
      </c>
      <c r="I21" s="46">
        <f>IF(G21="","",IFERROR(G21+H21,0))</f>
        <v/>
      </c>
    </row>
    <row r="22">
      <c r="A22" s="6" t="inlineStr">
        <is>
          <t>SUP-2026</t>
        </is>
      </c>
      <c r="B22" s="12" t="inlineStr">
        <is>
          <t>Vente de supports solidaires</t>
        </is>
      </c>
      <c r="C22" s="6" t="n">
        <v>4</v>
      </c>
      <c r="D22" s="6" t="inlineStr">
        <is>
          <t>exemplaire</t>
        </is>
      </c>
      <c r="E22" s="44" t="n">
        <v>12.5</v>
      </c>
      <c r="F22" s="14" t="n">
        <v>0.055</v>
      </c>
      <c r="G22" s="45">
        <f>IF(OR(C22="",E22=""),"",IFERROR(C22*E22,0))</f>
        <v/>
      </c>
      <c r="H22" s="45">
        <f>IF(G22="","",IFERROR(G22*F22,0))</f>
        <v/>
      </c>
      <c r="I22" s="45">
        <f>IF(G22="","",IFERROR(G22+H22,0))</f>
        <v/>
      </c>
    </row>
    <row r="23">
      <c r="A23" s="6" t="inlineStr">
        <is>
          <t>FOR-2026</t>
        </is>
      </c>
      <c r="B23" s="12" t="inlineStr">
        <is>
          <t>Formation premiers secours</t>
        </is>
      </c>
      <c r="C23" s="6" t="n">
        <v>1</v>
      </c>
      <c r="D23" s="6" t="inlineStr">
        <is>
          <t>forfait</t>
        </is>
      </c>
      <c r="E23" s="44" t="n">
        <v>250</v>
      </c>
      <c r="F23" s="14" t="n">
        <v>0.2</v>
      </c>
      <c r="G23" s="46">
        <f>IF(OR(C23="",E23=""),"",IFERROR(C23*E23,0))</f>
        <v/>
      </c>
      <c r="H23" s="46">
        <f>IF(G23="","",IFERROR(G23*F23,0))</f>
        <v/>
      </c>
      <c r="I23" s="46">
        <f>IF(G23="","",IFERROR(G23+H23,0))</f>
        <v/>
      </c>
    </row>
    <row r="24">
      <c r="A24" s="6" t="inlineStr">
        <is>
          <t>ANI-2026</t>
        </is>
      </c>
      <c r="B24" s="12" t="inlineStr">
        <is>
          <t>Animation de quartier</t>
        </is>
      </c>
      <c r="C24" s="6" t="n">
        <v>2</v>
      </c>
      <c r="D24" s="6" t="inlineStr">
        <is>
          <t>heure</t>
        </is>
      </c>
      <c r="E24" s="44" t="n">
        <v>90</v>
      </c>
      <c r="F24" s="14" t="n">
        <v>0.1</v>
      </c>
      <c r="G24" s="45">
        <f>IF(OR(C24="",E24=""),"",IFERROR(C24*E24,0))</f>
        <v/>
      </c>
      <c r="H24" s="45">
        <f>IF(G24="","",IFERROR(G24*F24,0))</f>
        <v/>
      </c>
      <c r="I24" s="45">
        <f>IF(G24="","",IFERROR(G24+H24,0))</f>
        <v/>
      </c>
    </row>
    <row r="25">
      <c r="A25" s="6" t="inlineStr">
        <is>
          <t>ACO-2026</t>
        </is>
      </c>
      <c r="B25" s="12" t="inlineStr">
        <is>
          <t>Accompagnement individuel</t>
        </is>
      </c>
      <c r="C25" s="6" t="n">
        <v>1</v>
      </c>
      <c r="D25" s="6" t="inlineStr">
        <is>
          <t>forfait</t>
        </is>
      </c>
      <c r="E25" s="44" t="n">
        <v>160</v>
      </c>
      <c r="F25" s="14" t="n">
        <v>0.2</v>
      </c>
      <c r="G25" s="46">
        <f>IF(OR(C25="",E25=""),"",IFERROR(C25*E25,0))</f>
        <v/>
      </c>
      <c r="H25" s="46">
        <f>IF(G25="","",IFERROR(G25*F25,0))</f>
        <v/>
      </c>
      <c r="I25" s="46">
        <f>IF(G25="","",IFERROR(G25+H25,0))</f>
        <v/>
      </c>
    </row>
    <row r="26"/>
    <row r="27"/>
    <row r="28">
      <c r="H28" s="17" t="inlineStr">
        <is>
          <t>Total HT</t>
        </is>
      </c>
      <c r="I28" s="43">
        <f>SUM(G18:G25)</f>
        <v/>
      </c>
    </row>
    <row r="29">
      <c r="H29" s="17" t="inlineStr">
        <is>
          <t>Remise globale</t>
        </is>
      </c>
      <c r="I29" s="43">
        <f>IF(B12="Oui",B13*B14,0)</f>
        <v/>
      </c>
    </row>
    <row r="30">
      <c r="H30" s="17" t="inlineStr">
        <is>
          <t>Acompte</t>
        </is>
      </c>
      <c r="I30" s="43">
        <f>E12</f>
        <v/>
      </c>
    </row>
    <row r="31">
      <c r="H31" s="17" t="inlineStr">
        <is>
          <t>Net à payer</t>
        </is>
      </c>
      <c r="I31" s="43">
        <f>IFERROR(I28-I29-I30,0)</f>
        <v/>
      </c>
    </row>
    <row r="32">
      <c r="H32" s="17" t="inlineStr">
        <is>
          <t>Contrôle de paiement</t>
        </is>
      </c>
      <c r="I32" s="18">
        <f>IF(I31&lt;=0,"Réglée",IF(H5&lt;TODAY(),"En retard","À régler"))</f>
        <v/>
      </c>
    </row>
    <row r="33"/>
    <row r="34" ht="25" customHeight="1">
      <c r="A34" s="4" t="inlineStr">
        <is>
          <t>Mention TVA</t>
        </is>
      </c>
      <c r="B34" s="19">
        <f>IF(COUNTIFS(F18:F25,0,C18:C25,"&gt;0")&gt;0,"Association non assujettie à la TVA, article 293 B du CGI","")</f>
        <v/>
      </c>
    </row>
    <row r="35" ht="25" customHeight="1">
      <c r="A35" s="4" t="inlineStr">
        <is>
          <t>Conditions de règlement</t>
        </is>
      </c>
      <c r="B35" s="19" t="inlineStr">
        <is>
          <t>Paiement sous 30 jours par virement bancaire.</t>
        </is>
      </c>
    </row>
    <row r="36" ht="25" customHeight="1">
      <c r="A36" s="4" t="inlineStr">
        <is>
          <t>Escompte</t>
        </is>
      </c>
      <c r="B36" s="19" t="inlineStr">
        <is>
          <t>Absence d'escompte pour paiement anticipé.</t>
        </is>
      </c>
    </row>
    <row r="37" ht="25" customHeight="1">
      <c r="A37" s="4" t="inlineStr">
        <is>
          <t>Pénalités de retard</t>
        </is>
      </c>
      <c r="B37" s="19" t="inlineStr">
        <is>
          <t>Taux à renseigner selon les conditions applicables.</t>
        </is>
      </c>
    </row>
    <row r="38" ht="25" customHeight="1">
      <c r="A38" s="4" t="inlineStr">
        <is>
          <t>Coordonnées de virement</t>
        </is>
      </c>
      <c r="B38" s="19">
        <f>'Paramètres &amp; instructions'!$F$10&amp;" / "&amp;'Paramètres &amp; instructions'!$F$11</f>
        <v/>
      </c>
    </row>
  </sheetData>
  <autoFilter ref="A17:I25"/>
  <mergeCells count="1">
    <mergeCell ref="A1:I1"/>
  </mergeCells>
  <dataValidations count="4">
    <dataValidation sqref="B12" showErrorMessage="1" showInputMessage="1" allowBlank="1" type="list">
      <formula1>"Oui,Non"</formula1>
    </dataValidation>
    <dataValidation sqref="H6" showErrorMessage="1" showInputMessage="1" allowBlank="1" type="list">
      <formula1>"Brouillon,Envoyée,Payée,En retard"</formula1>
    </dataValidation>
    <dataValidation sqref="D18:D25" showErrorMessage="1" showInputMessage="1" allowBlank="1" type="list">
      <formula1>"forfait,heure,adhésion,inscription,exemplaire"</formula1>
    </dataValidation>
    <dataValidation sqref="F18:F25" showErrorMessage="1" showInputMessage="1" allowBlank="1" type="list">
      <formula1>'Paramètres &amp; instructions'!$B$5:$B$14</formula1>
    </dataValidation>
  </dataValidation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29" customWidth="1" min="4" max="4"/>
    <col width="15" customWidth="1" min="5" max="5"/>
    <col width="32" customWidth="1" min="6" max="6"/>
    <col width="14" customWidth="1" min="7" max="7"/>
    <col width="12" customWidth="1" min="8" max="8"/>
    <col width="14" customWidth="1" min="9" max="9"/>
    <col width="14" customWidth="1" min="10" max="10"/>
    <col width="15" customWidth="1" min="11" max="11"/>
    <col width="15" customWidth="1" min="12" max="12"/>
    <col width="14" customWidth="1" min="13" max="13"/>
    <col width="18" customWidth="1" min="14" max="14"/>
    <col width="16" customWidth="1" min="15" max="15"/>
    <col width="16" customWidth="1" min="16" max="16"/>
    <col width="34" customWidth="1" min="17" max="17"/>
    <col width="20" customWidth="1" min="19" max="19"/>
    <col width="16" customWidth="1" min="20" max="20"/>
  </cols>
  <sheetData>
    <row r="1" ht="28" customHeight="1">
      <c r="A1" s="1" t="inlineStr">
        <is>
          <t>SUIVI DES FACTURES ÉMISES — 2026</t>
        </is>
      </c>
    </row>
    <row r="2">
      <c r="S2" s="20" t="inlineStr">
        <is>
          <t>Factures payées</t>
        </is>
      </c>
      <c r="T2" s="18">
        <f>COUNTIF(M5:M104,"Payée")</f>
        <v/>
      </c>
    </row>
    <row r="3">
      <c r="S3" s="20" t="inlineStr">
        <is>
          <t>Taux d'encaissement</t>
        </is>
      </c>
      <c r="T3" s="21">
        <f>IFERROR(SUM(K5:K104)/SUM(J5:J104),0)</f>
        <v/>
      </c>
    </row>
    <row r="4">
      <c r="A4" s="11" t="inlineStr">
        <is>
          <t>Numéro de facture</t>
        </is>
      </c>
      <c r="B4" s="11" t="inlineStr">
        <is>
          <t>Date d'émission</t>
        </is>
      </c>
      <c r="C4" s="11" t="inlineStr">
        <is>
          <t>Date d'échéance</t>
        </is>
      </c>
      <c r="D4" s="11" t="inlineStr">
        <is>
          <t>Client</t>
        </is>
      </c>
      <c r="E4" s="11" t="inlineStr">
        <is>
          <t>Ville</t>
        </is>
      </c>
      <c r="F4" s="11" t="inlineStr">
        <is>
          <t>Objet</t>
        </is>
      </c>
      <c r="G4" s="11" t="inlineStr">
        <is>
          <t>Montant HT</t>
        </is>
      </c>
      <c r="H4" s="11" t="inlineStr">
        <is>
          <t>Taux de TVA</t>
        </is>
      </c>
      <c r="I4" s="11" t="inlineStr">
        <is>
          <t>Montant TVA</t>
        </is>
      </c>
      <c r="J4" s="11" t="inlineStr">
        <is>
          <t>Montant TTC</t>
        </is>
      </c>
      <c r="K4" s="11" t="inlineStr">
        <is>
          <t>Montant réglé</t>
        </is>
      </c>
      <c r="L4" s="11" t="inlineStr">
        <is>
          <t>Solde restant</t>
        </is>
      </c>
      <c r="M4" s="11" t="inlineStr">
        <is>
          <t>Statut</t>
        </is>
      </c>
      <c r="N4" s="11" t="inlineStr">
        <is>
          <t>Mode de paiement</t>
        </is>
      </c>
      <c r="O4" s="11" t="inlineStr">
        <is>
          <t>Date de règlement</t>
        </is>
      </c>
      <c r="P4" s="11" t="inlineStr">
        <is>
          <t>Responsable</t>
        </is>
      </c>
      <c r="Q4" s="11" t="inlineStr">
        <is>
          <t>Commentaire</t>
        </is>
      </c>
    </row>
    <row r="5">
      <c r="A5" s="6" t="inlineStr">
        <is>
          <t>FAC-2026-001</t>
        </is>
      </c>
      <c r="B5" s="41" t="n">
        <v>46030</v>
      </c>
      <c r="C5" s="41" t="n">
        <v>46060</v>
      </c>
      <c r="D5" s="12" t="inlineStr">
        <is>
          <t>Maison des jeunes Rivoli</t>
        </is>
      </c>
      <c r="E5" s="6" t="inlineStr">
        <is>
          <t>Paris</t>
        </is>
      </c>
      <c r="F5" s="12" t="inlineStr">
        <is>
          <t>Adhésion annuelle</t>
        </is>
      </c>
      <c r="G5" s="44" t="n">
        <v>180</v>
      </c>
      <c r="H5" s="22">
        <f>IF(F5="","",IFERROR(VLOOKUP(F5,'Paramètres &amp; instructions'!$A$5:$B$14,2,FALSE),0))</f>
        <v/>
      </c>
      <c r="I5" s="47">
        <f>IF(G5="","",IFERROR(G5*H5,0))</f>
        <v/>
      </c>
      <c r="J5" s="47">
        <f>IF(G5="","",IFERROR(G5+I5,0))</f>
        <v/>
      </c>
      <c r="K5" s="44" t="n">
        <v>180</v>
      </c>
      <c r="L5" s="47">
        <f>IF(J5="","",IFERROR(J5-K5,0))</f>
        <v/>
      </c>
      <c r="M5" s="24">
        <f>IF(A5="","",IF(L5&lt;=0,"Payée",IF(C5&lt;TODAY(),"En retard","À régler")))</f>
        <v/>
      </c>
      <c r="N5" s="6" t="inlineStr">
        <is>
          <t>Virement</t>
        </is>
      </c>
      <c r="O5" s="41" t="n">
        <v>46050</v>
      </c>
      <c r="P5" s="6" t="inlineStr">
        <is>
          <t>Émilie</t>
        </is>
      </c>
      <c r="Q5" s="12" t="inlineStr">
        <is>
          <t>Contact : Camille</t>
        </is>
      </c>
    </row>
    <row r="6">
      <c r="A6" s="6" t="inlineStr">
        <is>
          <t>FAC-2026-002</t>
        </is>
      </c>
      <c r="B6" s="41" t="n">
        <v>46072</v>
      </c>
      <c r="C6" s="41" t="n">
        <v>46102</v>
      </c>
      <c r="D6" s="12" t="inlineStr">
        <is>
          <t>Club Lyon Métropole</t>
        </is>
      </c>
      <c r="E6" s="6" t="inlineStr">
        <is>
          <t>Lyon</t>
        </is>
      </c>
      <c r="F6" s="12" t="inlineStr">
        <is>
          <t>Stage sportif</t>
        </is>
      </c>
      <c r="G6" s="44" t="n">
        <v>650</v>
      </c>
      <c r="H6" s="25">
        <f>IF(F6="","",IFERROR(VLOOKUP(F6,'Paramètres &amp; instructions'!$A$5:$B$14,2,FALSE),0))</f>
        <v/>
      </c>
      <c r="I6" s="48">
        <f>IF(G6="","",IFERROR(G6*H6,0))</f>
        <v/>
      </c>
      <c r="J6" s="48">
        <f>IF(G6="","",IFERROR(G6+I6,0))</f>
        <v/>
      </c>
      <c r="K6" s="44" t="n">
        <v>780</v>
      </c>
      <c r="L6" s="48">
        <f>IF(J6="","",IFERROR(J6-K6,0))</f>
        <v/>
      </c>
      <c r="M6" s="27">
        <f>IF(A6="","",IF(L6&lt;=0,"Payée",IF(C6&lt;TODAY(),"En retard","À régler")))</f>
        <v/>
      </c>
      <c r="N6" s="6" t="inlineStr">
        <is>
          <t>Virement</t>
        </is>
      </c>
      <c r="O6" s="41" t="n">
        <v>46090</v>
      </c>
      <c r="P6" s="6" t="inlineStr">
        <is>
          <t>Lucas</t>
        </is>
      </c>
      <c r="Q6" s="12" t="inlineStr">
        <is>
          <t>Contact : Julien</t>
        </is>
      </c>
    </row>
    <row r="7">
      <c r="A7" s="6" t="inlineStr">
        <is>
          <t>FAC-2026-003</t>
        </is>
      </c>
      <c r="B7" s="41" t="n">
        <v>46103</v>
      </c>
      <c r="C7" s="41" t="n">
        <v>46133</v>
      </c>
      <c r="D7" s="12" t="inlineStr">
        <is>
          <t>Centre Horizon Sud</t>
        </is>
      </c>
      <c r="E7" s="6" t="inlineStr">
        <is>
          <t>Marseille</t>
        </is>
      </c>
      <c r="F7" s="12" t="inlineStr">
        <is>
          <t>Atelier inclusif</t>
        </is>
      </c>
      <c r="G7" s="44" t="n">
        <v>900</v>
      </c>
      <c r="H7" s="22">
        <f>IF(F7="","",IFERROR(VLOOKUP(F7,'Paramètres &amp; instructions'!$A$5:$B$14,2,FALSE),0))</f>
        <v/>
      </c>
      <c r="I7" s="47">
        <f>IF(G7="","",IFERROR(G7*H7,0))</f>
        <v/>
      </c>
      <c r="J7" s="47">
        <f>IF(G7="","",IFERROR(G7+I7,0))</f>
        <v/>
      </c>
      <c r="K7" s="44" t="n">
        <v>990</v>
      </c>
      <c r="L7" s="47">
        <f>IF(J7="","",IFERROR(J7-K7,0))</f>
        <v/>
      </c>
      <c r="M7" s="24">
        <f>IF(A7="","",IF(L7&lt;=0,"Payée",IF(C7&lt;TODAY(),"En retard","À régler")))</f>
        <v/>
      </c>
      <c r="N7" s="6" t="inlineStr">
        <is>
          <t>Carte bancaire</t>
        </is>
      </c>
      <c r="O7" s="41" t="n">
        <v>46120</v>
      </c>
      <c r="P7" s="6" t="inlineStr">
        <is>
          <t>Manon</t>
        </is>
      </c>
      <c r="Q7" s="12" t="inlineStr">
        <is>
          <t>Contact : Léa</t>
        </is>
      </c>
    </row>
    <row r="8">
      <c r="A8" s="6" t="inlineStr">
        <is>
          <t>FAC-2026-004</t>
        </is>
      </c>
      <c r="B8" s="41" t="n">
        <v>46130</v>
      </c>
      <c r="C8" s="41" t="n">
        <v>46160</v>
      </c>
      <c r="D8" s="12" t="inlineStr">
        <is>
          <t>Réseau Citoyen Garonne</t>
        </is>
      </c>
      <c r="E8" s="6" t="inlineStr">
        <is>
          <t>Toulouse</t>
        </is>
      </c>
      <c r="F8" s="12" t="inlineStr">
        <is>
          <t>Mise à disposition de matériel</t>
        </is>
      </c>
      <c r="G8" s="44" t="n">
        <v>1200</v>
      </c>
      <c r="H8" s="25">
        <f>IF(F8="","",IFERROR(VLOOKUP(F8,'Paramètres &amp; instructions'!$A$5:$B$14,2,FALSE),0))</f>
        <v/>
      </c>
      <c r="I8" s="48">
        <f>IF(G8="","",IFERROR(G8*H8,0))</f>
        <v/>
      </c>
      <c r="J8" s="48">
        <f>IF(G8="","",IFERROR(G8+I8,0))</f>
        <v/>
      </c>
      <c r="K8" s="44" t="n">
        <v>1440</v>
      </c>
      <c r="L8" s="48">
        <f>IF(J8="","",IFERROR(J8-K8,0))</f>
        <v/>
      </c>
      <c r="M8" s="27">
        <f>IF(A8="","",IF(L8&lt;=0,"Payée",IF(C8&lt;TODAY(),"En retard","À régler")))</f>
        <v/>
      </c>
      <c r="N8" s="6" t="inlineStr">
        <is>
          <t>Virement</t>
        </is>
      </c>
      <c r="O8" s="41" t="n">
        <v>46154</v>
      </c>
      <c r="P8" s="6" t="inlineStr">
        <is>
          <t>Antoine</t>
        </is>
      </c>
      <c r="Q8" s="12" t="inlineStr">
        <is>
          <t>Contact : Thomas</t>
        </is>
      </c>
    </row>
    <row r="9">
      <c r="A9" s="6" t="inlineStr">
        <is>
          <t>FAC-2026-005</t>
        </is>
      </c>
      <c r="B9" s="41" t="n">
        <v>46172</v>
      </c>
      <c r="C9" s="41" t="n">
        <v>46202</v>
      </c>
      <c r="D9" s="12" t="inlineStr">
        <is>
          <t>Librairie des Quais</t>
        </is>
      </c>
      <c r="E9" s="6" t="inlineStr">
        <is>
          <t>Bordeaux</t>
        </is>
      </c>
      <c r="F9" s="12" t="inlineStr">
        <is>
          <t>Vente de supports solidaires</t>
        </is>
      </c>
      <c r="G9" s="44" t="n">
        <v>300</v>
      </c>
      <c r="H9" s="22">
        <f>IF(F9="","",IFERROR(VLOOKUP(F9,'Paramètres &amp; instructions'!$A$5:$B$14,2,FALSE),0))</f>
        <v/>
      </c>
      <c r="I9" s="47">
        <f>IF(G9="","",IFERROR(G9*H9,0))</f>
        <v/>
      </c>
      <c r="J9" s="47">
        <f>IF(G9="","",IFERROR(G9+I9,0))</f>
        <v/>
      </c>
      <c r="K9" s="44" t="n">
        <v>316.5</v>
      </c>
      <c r="L9" s="47">
        <f>IF(J9="","",IFERROR(J9-K9,0))</f>
        <v/>
      </c>
      <c r="M9" s="24">
        <f>IF(A9="","",IF(L9&lt;=0,"Payée",IF(C9&lt;TODAY(),"En retard","À régler")))</f>
        <v/>
      </c>
      <c r="N9" s="6" t="inlineStr">
        <is>
          <t>Chèque</t>
        </is>
      </c>
      <c r="O9" s="41" t="n">
        <v>46187</v>
      </c>
      <c r="P9" s="6" t="inlineStr">
        <is>
          <t>Sarah</t>
        </is>
      </c>
      <c r="Q9" s="12" t="inlineStr">
        <is>
          <t>Contact : Chloé</t>
        </is>
      </c>
    </row>
    <row r="10">
      <c r="A10" s="6" t="inlineStr">
        <is>
          <t>FAC-2026-006</t>
        </is>
      </c>
      <c r="B10" s="41" t="n">
        <v>46194</v>
      </c>
      <c r="C10" s="41" t="n">
        <v>46224</v>
      </c>
      <c r="D10" s="12" t="inlineStr">
        <is>
          <t>Association Nord Prévention</t>
        </is>
      </c>
      <c r="E10" s="6" t="inlineStr">
        <is>
          <t>Lille</t>
        </is>
      </c>
      <c r="F10" s="12" t="inlineStr">
        <is>
          <t>Formation premiers secours</t>
        </is>
      </c>
      <c r="G10" s="44" t="n">
        <v>1400</v>
      </c>
      <c r="H10" s="25">
        <f>IF(F10="","",IFERROR(VLOOKUP(F10,'Paramètres &amp; instructions'!$A$5:$B$14,2,FALSE),0))</f>
        <v/>
      </c>
      <c r="I10" s="48">
        <f>IF(G10="","",IFERROR(G10*H10,0))</f>
        <v/>
      </c>
      <c r="J10" s="48">
        <f>IF(G10="","",IFERROR(G10+I10,0))</f>
        <v/>
      </c>
      <c r="K10" s="44" t="n">
        <v>1680</v>
      </c>
      <c r="L10" s="48">
        <f>IF(J10="","",IFERROR(J10-K10,0))</f>
        <v/>
      </c>
      <c r="M10" s="27">
        <f>IF(A10="","",IF(L10&lt;=0,"Payée",IF(C10&lt;TODAY(),"En retard","À régler")))</f>
        <v/>
      </c>
      <c r="N10" s="6" t="inlineStr">
        <is>
          <t>Virement</t>
        </is>
      </c>
      <c r="O10" s="41" t="n">
        <v>46217</v>
      </c>
      <c r="P10" s="6" t="inlineStr">
        <is>
          <t>Nicolas</t>
        </is>
      </c>
      <c r="Q10" s="12" t="inlineStr">
        <is>
          <t>Contact : Nicolas</t>
        </is>
      </c>
    </row>
    <row r="11">
      <c r="A11" s="6" t="inlineStr">
        <is>
          <t>FAC-2026-007</t>
        </is>
      </c>
      <c r="B11" s="41" t="n">
        <v>46218</v>
      </c>
      <c r="C11" s="41" t="n">
        <v>46248</v>
      </c>
      <c r="D11" s="12" t="inlineStr">
        <is>
          <t>Collectif Loire Active</t>
        </is>
      </c>
      <c r="E11" s="6" t="inlineStr">
        <is>
          <t>Nantes</t>
        </is>
      </c>
      <c r="F11" s="12" t="inlineStr">
        <is>
          <t>Animation de quartier</t>
        </is>
      </c>
      <c r="G11" s="44" t="n">
        <v>700</v>
      </c>
      <c r="H11" s="22">
        <f>IF(F11="","",IFERROR(VLOOKUP(F11,'Paramètres &amp; instructions'!$A$5:$B$14,2,FALSE),0))</f>
        <v/>
      </c>
      <c r="I11" s="47">
        <f>IF(G11="","",IFERROR(G11*H11,0))</f>
        <v/>
      </c>
      <c r="J11" s="47">
        <f>IF(G11="","",IFERROR(G11+I11,0))</f>
        <v/>
      </c>
      <c r="K11" s="44" t="n">
        <v>0</v>
      </c>
      <c r="L11" s="47">
        <f>IF(J11="","",IFERROR(J11-K11,0))</f>
        <v/>
      </c>
      <c r="M11" s="24">
        <f>IF(A11="","",IF(L11&lt;=0,"Payée",IF(C11&lt;TODAY(),"En retard","À régler")))</f>
        <v/>
      </c>
      <c r="N11" s="6" t="inlineStr"/>
      <c r="O11" s="41" t="inlineStr"/>
      <c r="P11" s="6" t="inlineStr">
        <is>
          <t>Émilie</t>
        </is>
      </c>
      <c r="Q11" s="12" t="inlineStr">
        <is>
          <t>Contact : Manon — règlement attendu</t>
        </is>
      </c>
    </row>
    <row r="12">
      <c r="A12" s="6" t="inlineStr">
        <is>
          <t>FAC-2026-008</t>
        </is>
      </c>
      <c r="B12" s="41" t="n">
        <v>46254</v>
      </c>
      <c r="C12" s="41" t="n">
        <v>46287</v>
      </c>
      <c r="D12" s="12" t="inlineStr">
        <is>
          <t>Maison des Associations Est</t>
        </is>
      </c>
      <c r="E12" s="6" t="inlineStr">
        <is>
          <t>Strasbourg</t>
        </is>
      </c>
      <c r="F12" s="12" t="inlineStr">
        <is>
          <t>Accompagnement individuel</t>
        </is>
      </c>
      <c r="G12" s="44" t="n">
        <v>1900</v>
      </c>
      <c r="H12" s="25">
        <f>IF(F12="","",IFERROR(VLOOKUP(F12,'Paramètres &amp; instructions'!$A$5:$B$14,2,FALSE),0))</f>
        <v/>
      </c>
      <c r="I12" s="48">
        <f>IF(G12="","",IFERROR(G12*H12,0))</f>
        <v/>
      </c>
      <c r="J12" s="48">
        <f>IF(G12="","",IFERROR(G12+I12,0))</f>
        <v/>
      </c>
      <c r="K12" s="44" t="n">
        <v>0</v>
      </c>
      <c r="L12" s="48">
        <f>IF(J12="","",IFERROR(J12-K12,0))</f>
        <v/>
      </c>
      <c r="M12" s="27">
        <f>IF(A12="","",IF(L12&lt;=0,"Payée",IF(C12&lt;TODAY(),"En retard","À régler")))</f>
        <v/>
      </c>
      <c r="N12" s="6" t="inlineStr"/>
      <c r="O12" s="41" t="inlineStr"/>
      <c r="P12" s="6" t="inlineStr">
        <is>
          <t>Lucas</t>
        </is>
      </c>
      <c r="Q12" s="12" t="inlineStr">
        <is>
          <t>Contact : Antoine — à régler</t>
        </is>
      </c>
    </row>
    <row r="13">
      <c r="A13" s="6" t="inlineStr">
        <is>
          <t>FAC-2026-009</t>
        </is>
      </c>
      <c r="B13" s="41" t="n">
        <v>46262</v>
      </c>
      <c r="C13" s="41" t="n">
        <v>46294</v>
      </c>
      <c r="D13" s="12" t="inlineStr">
        <is>
          <t>Collectif Rennes Solidaire</t>
        </is>
      </c>
      <c r="E13" s="6" t="inlineStr">
        <is>
          <t>Rennes</t>
        </is>
      </c>
      <c r="F13" s="12" t="inlineStr">
        <is>
          <t>Organisation événementielle</t>
        </is>
      </c>
      <c r="G13" s="44" t="n">
        <v>2000</v>
      </c>
      <c r="H13" s="22">
        <f>IF(F13="","",IFERROR(VLOOKUP(F13,'Paramètres &amp; instructions'!$A$5:$B$14,2,FALSE),0))</f>
        <v/>
      </c>
      <c r="I13" s="47">
        <f>IF(G13="","",IFERROR(G13*H13,0))</f>
        <v/>
      </c>
      <c r="J13" s="47">
        <f>IF(G13="","",IFERROR(G13+I13,0))</f>
        <v/>
      </c>
      <c r="K13" s="44" t="n">
        <v>0</v>
      </c>
      <c r="L13" s="47">
        <f>IF(J13="","",IFERROR(J13-K13,0))</f>
        <v/>
      </c>
      <c r="M13" s="24">
        <f>IF(A13="","",IF(L13&lt;=0,"Payée",IF(C13&lt;TODAY(),"En retard","À régler")))</f>
        <v/>
      </c>
      <c r="N13" s="6" t="inlineStr"/>
      <c r="O13" s="41" t="inlineStr"/>
      <c r="P13" s="6" t="inlineStr">
        <is>
          <t>Manon</t>
        </is>
      </c>
      <c r="Q13" s="12" t="inlineStr">
        <is>
          <t>Contact : Sarah — à régler</t>
        </is>
      </c>
    </row>
    <row r="14">
      <c r="A14" s="6" t="n"/>
      <c r="B14" s="41" t="n"/>
      <c r="C14" s="41" t="n"/>
      <c r="D14" s="12" t="n"/>
      <c r="E14" s="6" t="n"/>
      <c r="F14" s="12" t="n"/>
      <c r="G14" s="44" t="n"/>
      <c r="H14" s="25">
        <f>IF(F14="","",IFERROR(VLOOKUP(F14,'Paramètres &amp; instructions'!$A$5:$B$14,2,FALSE),0))</f>
        <v/>
      </c>
      <c r="I14" s="48">
        <f>IF(G14="","",IFERROR(G14*H14,0))</f>
        <v/>
      </c>
      <c r="J14" s="48">
        <f>IF(G14="","",IFERROR(G14+I14,0))</f>
        <v/>
      </c>
      <c r="K14" s="44" t="n"/>
      <c r="L14" s="48">
        <f>IF(J14="","",IFERROR(J14-K14,0))</f>
        <v/>
      </c>
      <c r="M14" s="27">
        <f>IF(A14="","",IF(L14&lt;=0,"Payée",IF(C14&lt;TODAY(),"En retard","À régler")))</f>
        <v/>
      </c>
      <c r="N14" s="6" t="n"/>
      <c r="O14" s="41" t="n"/>
      <c r="P14" s="6" t="n"/>
      <c r="Q14" s="12" t="n"/>
    </row>
    <row r="15">
      <c r="A15" s="6" t="n"/>
      <c r="B15" s="41" t="n"/>
      <c r="C15" s="41" t="n"/>
      <c r="D15" s="12" t="n"/>
      <c r="E15" s="6" t="n"/>
      <c r="F15" s="12" t="n"/>
      <c r="G15" s="44" t="n"/>
      <c r="H15" s="22">
        <f>IF(F15="","",IFERROR(VLOOKUP(F15,'Paramètres &amp; instructions'!$A$5:$B$14,2,FALSE),0))</f>
        <v/>
      </c>
      <c r="I15" s="47">
        <f>IF(G15="","",IFERROR(G15*H15,0))</f>
        <v/>
      </c>
      <c r="J15" s="47">
        <f>IF(G15="","",IFERROR(G15+I15,0))</f>
        <v/>
      </c>
      <c r="K15" s="44" t="n"/>
      <c r="L15" s="47">
        <f>IF(J15="","",IFERROR(J15-K15,0))</f>
        <v/>
      </c>
      <c r="M15" s="24">
        <f>IF(A15="","",IF(L15&lt;=0,"Payée",IF(C15&lt;TODAY(),"En retard","À régler")))</f>
        <v/>
      </c>
      <c r="N15" s="6" t="n"/>
      <c r="O15" s="41" t="n"/>
      <c r="P15" s="6" t="n"/>
      <c r="Q15" s="12" t="n"/>
    </row>
    <row r="16">
      <c r="A16" s="6" t="n"/>
      <c r="B16" s="41" t="n"/>
      <c r="C16" s="41" t="n"/>
      <c r="D16" s="12" t="n"/>
      <c r="E16" s="6" t="n"/>
      <c r="F16" s="12" t="n"/>
      <c r="G16" s="44" t="n"/>
      <c r="H16" s="25">
        <f>IF(F16="","",IFERROR(VLOOKUP(F16,'Paramètres &amp; instructions'!$A$5:$B$14,2,FALSE),0))</f>
        <v/>
      </c>
      <c r="I16" s="48">
        <f>IF(G16="","",IFERROR(G16*H16,0))</f>
        <v/>
      </c>
      <c r="J16" s="48">
        <f>IF(G16="","",IFERROR(G16+I16,0))</f>
        <v/>
      </c>
      <c r="K16" s="44" t="n"/>
      <c r="L16" s="48">
        <f>IF(J16="","",IFERROR(J16-K16,0))</f>
        <v/>
      </c>
      <c r="M16" s="27">
        <f>IF(A16="","",IF(L16&lt;=0,"Payée",IF(C16&lt;TODAY(),"En retard","À régler")))</f>
        <v/>
      </c>
      <c r="N16" s="6" t="n"/>
      <c r="O16" s="41" t="n"/>
      <c r="P16" s="6" t="n"/>
      <c r="Q16" s="12" t="n"/>
    </row>
    <row r="17">
      <c r="A17" s="6" t="n"/>
      <c r="B17" s="41" t="n"/>
      <c r="C17" s="41" t="n"/>
      <c r="D17" s="12" t="n"/>
      <c r="E17" s="6" t="n"/>
      <c r="F17" s="12" t="n"/>
      <c r="G17" s="44" t="n"/>
      <c r="H17" s="22">
        <f>IF(F17="","",IFERROR(VLOOKUP(F17,'Paramètres &amp; instructions'!$A$5:$B$14,2,FALSE),0))</f>
        <v/>
      </c>
      <c r="I17" s="47">
        <f>IF(G17="","",IFERROR(G17*H17,0))</f>
        <v/>
      </c>
      <c r="J17" s="47">
        <f>IF(G17="","",IFERROR(G17+I17,0))</f>
        <v/>
      </c>
      <c r="K17" s="44" t="n"/>
      <c r="L17" s="47">
        <f>IF(J17="","",IFERROR(J17-K17,0))</f>
        <v/>
      </c>
      <c r="M17" s="24">
        <f>IF(A17="","",IF(L17&lt;=0,"Payée",IF(C17&lt;TODAY(),"En retard","À régler")))</f>
        <v/>
      </c>
      <c r="N17" s="6" t="n"/>
      <c r="O17" s="41" t="n"/>
      <c r="P17" s="6" t="n"/>
      <c r="Q17" s="12" t="n"/>
    </row>
    <row r="18">
      <c r="A18" s="6" t="n"/>
      <c r="B18" s="41" t="n"/>
      <c r="C18" s="41" t="n"/>
      <c r="D18" s="12" t="n"/>
      <c r="E18" s="6" t="n"/>
      <c r="F18" s="12" t="n"/>
      <c r="G18" s="44" t="n"/>
      <c r="H18" s="25">
        <f>IF(F18="","",IFERROR(VLOOKUP(F18,'Paramètres &amp; instructions'!$A$5:$B$14,2,FALSE),0))</f>
        <v/>
      </c>
      <c r="I18" s="48">
        <f>IF(G18="","",IFERROR(G18*H18,0))</f>
        <v/>
      </c>
      <c r="J18" s="48">
        <f>IF(G18="","",IFERROR(G18+I18,0))</f>
        <v/>
      </c>
      <c r="K18" s="44" t="n"/>
      <c r="L18" s="48">
        <f>IF(J18="","",IFERROR(J18-K18,0))</f>
        <v/>
      </c>
      <c r="M18" s="27">
        <f>IF(A18="","",IF(L18&lt;=0,"Payée",IF(C18&lt;TODAY(),"En retard","À régler")))</f>
        <v/>
      </c>
      <c r="N18" s="6" t="n"/>
      <c r="O18" s="41" t="n"/>
      <c r="P18" s="6" t="n"/>
      <c r="Q18" s="12" t="n"/>
    </row>
    <row r="19">
      <c r="A19" s="6" t="n"/>
      <c r="B19" s="41" t="n"/>
      <c r="C19" s="41" t="n"/>
      <c r="D19" s="12" t="n"/>
      <c r="E19" s="6" t="n"/>
      <c r="F19" s="12" t="n"/>
      <c r="G19" s="44" t="n"/>
      <c r="H19" s="22">
        <f>IF(F19="","",IFERROR(VLOOKUP(F19,'Paramètres &amp; instructions'!$A$5:$B$14,2,FALSE),0))</f>
        <v/>
      </c>
      <c r="I19" s="47">
        <f>IF(G19="","",IFERROR(G19*H19,0))</f>
        <v/>
      </c>
      <c r="J19" s="47">
        <f>IF(G19="","",IFERROR(G19+I19,0))</f>
        <v/>
      </c>
      <c r="K19" s="44" t="n"/>
      <c r="L19" s="47">
        <f>IF(J19="","",IFERROR(J19-K19,0))</f>
        <v/>
      </c>
      <c r="M19" s="24">
        <f>IF(A19="","",IF(L19&lt;=0,"Payée",IF(C19&lt;TODAY(),"En retard","À régler")))</f>
        <v/>
      </c>
      <c r="N19" s="6" t="n"/>
      <c r="O19" s="41" t="n"/>
      <c r="P19" s="6" t="n"/>
      <c r="Q19" s="12" t="n"/>
    </row>
    <row r="20">
      <c r="A20" s="6" t="n"/>
      <c r="B20" s="41" t="n"/>
      <c r="C20" s="41" t="n"/>
      <c r="D20" s="12" t="n"/>
      <c r="E20" s="6" t="n"/>
      <c r="F20" s="12" t="n"/>
      <c r="G20" s="44" t="n"/>
      <c r="H20" s="25">
        <f>IF(F20="","",IFERROR(VLOOKUP(F20,'Paramètres &amp; instructions'!$A$5:$B$14,2,FALSE),0))</f>
        <v/>
      </c>
      <c r="I20" s="48">
        <f>IF(G20="","",IFERROR(G20*H20,0))</f>
        <v/>
      </c>
      <c r="J20" s="48">
        <f>IF(G20="","",IFERROR(G20+I20,0))</f>
        <v/>
      </c>
      <c r="K20" s="44" t="n"/>
      <c r="L20" s="48">
        <f>IF(J20="","",IFERROR(J20-K20,0))</f>
        <v/>
      </c>
      <c r="M20" s="27">
        <f>IF(A20="","",IF(L20&lt;=0,"Payée",IF(C20&lt;TODAY(),"En retard","À régler")))</f>
        <v/>
      </c>
      <c r="N20" s="6" t="n"/>
      <c r="O20" s="41" t="n"/>
      <c r="P20" s="6" t="n"/>
      <c r="Q20" s="12" t="n"/>
    </row>
    <row r="21">
      <c r="A21" s="6" t="n"/>
      <c r="B21" s="41" t="n"/>
      <c r="C21" s="41" t="n"/>
      <c r="D21" s="12" t="n"/>
      <c r="E21" s="6" t="n"/>
      <c r="F21" s="12" t="n"/>
      <c r="G21" s="44" t="n"/>
      <c r="H21" s="22">
        <f>IF(F21="","",IFERROR(VLOOKUP(F21,'Paramètres &amp; instructions'!$A$5:$B$14,2,FALSE),0))</f>
        <v/>
      </c>
      <c r="I21" s="47">
        <f>IF(G21="","",IFERROR(G21*H21,0))</f>
        <v/>
      </c>
      <c r="J21" s="47">
        <f>IF(G21="","",IFERROR(G21+I21,0))</f>
        <v/>
      </c>
      <c r="K21" s="44" t="n"/>
      <c r="L21" s="47">
        <f>IF(J21="","",IFERROR(J21-K21,0))</f>
        <v/>
      </c>
      <c r="M21" s="24">
        <f>IF(A21="","",IF(L21&lt;=0,"Payée",IF(C21&lt;TODAY(),"En retard","À régler")))</f>
        <v/>
      </c>
      <c r="N21" s="6" t="n"/>
      <c r="O21" s="41" t="n"/>
      <c r="P21" s="6" t="n"/>
      <c r="Q21" s="12" t="n"/>
    </row>
    <row r="22">
      <c r="A22" s="6" t="n"/>
      <c r="B22" s="41" t="n"/>
      <c r="C22" s="41" t="n"/>
      <c r="D22" s="12" t="n"/>
      <c r="E22" s="6" t="n"/>
      <c r="F22" s="12" t="n"/>
      <c r="G22" s="44" t="n"/>
      <c r="H22" s="25">
        <f>IF(F22="","",IFERROR(VLOOKUP(F22,'Paramètres &amp; instructions'!$A$5:$B$14,2,FALSE),0))</f>
        <v/>
      </c>
      <c r="I22" s="48">
        <f>IF(G22="","",IFERROR(G22*H22,0))</f>
        <v/>
      </c>
      <c r="J22" s="48">
        <f>IF(G22="","",IFERROR(G22+I22,0))</f>
        <v/>
      </c>
      <c r="K22" s="44" t="n"/>
      <c r="L22" s="48">
        <f>IF(J22="","",IFERROR(J22-K22,0))</f>
        <v/>
      </c>
      <c r="M22" s="27">
        <f>IF(A22="","",IF(L22&lt;=0,"Payée",IF(C22&lt;TODAY(),"En retard","À régler")))</f>
        <v/>
      </c>
      <c r="N22" s="6" t="n"/>
      <c r="O22" s="41" t="n"/>
      <c r="P22" s="6" t="n"/>
      <c r="Q22" s="12" t="n"/>
    </row>
    <row r="23">
      <c r="A23" s="6" t="n"/>
      <c r="B23" s="41" t="n"/>
      <c r="C23" s="41" t="n"/>
      <c r="D23" s="12" t="n"/>
      <c r="E23" s="6" t="n"/>
      <c r="F23" s="12" t="n"/>
      <c r="G23" s="44" t="n"/>
      <c r="H23" s="22">
        <f>IF(F23="","",IFERROR(VLOOKUP(F23,'Paramètres &amp; instructions'!$A$5:$B$14,2,FALSE),0))</f>
        <v/>
      </c>
      <c r="I23" s="47">
        <f>IF(G23="","",IFERROR(G23*H23,0))</f>
        <v/>
      </c>
      <c r="J23" s="47">
        <f>IF(G23="","",IFERROR(G23+I23,0))</f>
        <v/>
      </c>
      <c r="K23" s="44" t="n"/>
      <c r="L23" s="47">
        <f>IF(J23="","",IFERROR(J23-K23,0))</f>
        <v/>
      </c>
      <c r="M23" s="24">
        <f>IF(A23="","",IF(L23&lt;=0,"Payée",IF(C23&lt;TODAY(),"En retard","À régler")))</f>
        <v/>
      </c>
      <c r="N23" s="6" t="n"/>
      <c r="O23" s="41" t="n"/>
      <c r="P23" s="6" t="n"/>
      <c r="Q23" s="12" t="n"/>
    </row>
    <row r="24">
      <c r="A24" s="6" t="n"/>
      <c r="B24" s="41" t="n"/>
      <c r="C24" s="41" t="n"/>
      <c r="D24" s="12" t="n"/>
      <c r="E24" s="6" t="n"/>
      <c r="F24" s="12" t="n"/>
      <c r="G24" s="44" t="n"/>
      <c r="H24" s="25">
        <f>IF(F24="","",IFERROR(VLOOKUP(F24,'Paramètres &amp; instructions'!$A$5:$B$14,2,FALSE),0))</f>
        <v/>
      </c>
      <c r="I24" s="48">
        <f>IF(G24="","",IFERROR(G24*H24,0))</f>
        <v/>
      </c>
      <c r="J24" s="48">
        <f>IF(G24="","",IFERROR(G24+I24,0))</f>
        <v/>
      </c>
      <c r="K24" s="44" t="n"/>
      <c r="L24" s="48">
        <f>IF(J24="","",IFERROR(J24-K24,0))</f>
        <v/>
      </c>
      <c r="M24" s="27">
        <f>IF(A24="","",IF(L24&lt;=0,"Payée",IF(C24&lt;TODAY(),"En retard","À régler")))</f>
        <v/>
      </c>
      <c r="N24" s="6" t="n"/>
      <c r="O24" s="41" t="n"/>
      <c r="P24" s="6" t="n"/>
      <c r="Q24" s="12" t="n"/>
    </row>
    <row r="25">
      <c r="A25" s="6" t="n"/>
      <c r="B25" s="41" t="n"/>
      <c r="C25" s="41" t="n"/>
      <c r="D25" s="12" t="n"/>
      <c r="E25" s="6" t="n"/>
      <c r="F25" s="12" t="n"/>
      <c r="G25" s="44" t="n"/>
      <c r="H25" s="22">
        <f>IF(F25="","",IFERROR(VLOOKUP(F25,'Paramètres &amp; instructions'!$A$5:$B$14,2,FALSE),0))</f>
        <v/>
      </c>
      <c r="I25" s="47">
        <f>IF(G25="","",IFERROR(G25*H25,0))</f>
        <v/>
      </c>
      <c r="J25" s="47">
        <f>IF(G25="","",IFERROR(G25+I25,0))</f>
        <v/>
      </c>
      <c r="K25" s="44" t="n"/>
      <c r="L25" s="47">
        <f>IF(J25="","",IFERROR(J25-K25,0))</f>
        <v/>
      </c>
      <c r="M25" s="24">
        <f>IF(A25="","",IF(L25&lt;=0,"Payée",IF(C25&lt;TODAY(),"En retard","À régler")))</f>
        <v/>
      </c>
      <c r="N25" s="6" t="n"/>
      <c r="O25" s="41" t="n"/>
      <c r="P25" s="6" t="n"/>
      <c r="Q25" s="12" t="n"/>
    </row>
    <row r="26">
      <c r="A26" s="6" t="n"/>
      <c r="B26" s="41" t="n"/>
      <c r="C26" s="41" t="n"/>
      <c r="D26" s="12" t="n"/>
      <c r="E26" s="6" t="n"/>
      <c r="F26" s="12" t="n"/>
      <c r="G26" s="44" t="n"/>
      <c r="H26" s="25">
        <f>IF(F26="","",IFERROR(VLOOKUP(F26,'Paramètres &amp; instructions'!$A$5:$B$14,2,FALSE),0))</f>
        <v/>
      </c>
      <c r="I26" s="48">
        <f>IF(G26="","",IFERROR(G26*H26,0))</f>
        <v/>
      </c>
      <c r="J26" s="48">
        <f>IF(G26="","",IFERROR(G26+I26,0))</f>
        <v/>
      </c>
      <c r="K26" s="44" t="n"/>
      <c r="L26" s="48">
        <f>IF(J26="","",IFERROR(J26-K26,0))</f>
        <v/>
      </c>
      <c r="M26" s="27">
        <f>IF(A26="","",IF(L26&lt;=0,"Payée",IF(C26&lt;TODAY(),"En retard","À régler")))</f>
        <v/>
      </c>
      <c r="N26" s="6" t="n"/>
      <c r="O26" s="41" t="n"/>
      <c r="P26" s="6" t="n"/>
      <c r="Q26" s="12" t="n"/>
    </row>
    <row r="27">
      <c r="A27" s="6" t="n"/>
      <c r="B27" s="41" t="n"/>
      <c r="C27" s="41" t="n"/>
      <c r="D27" s="12" t="n"/>
      <c r="E27" s="6" t="n"/>
      <c r="F27" s="12" t="n"/>
      <c r="G27" s="44" t="n"/>
      <c r="H27" s="22">
        <f>IF(F27="","",IFERROR(VLOOKUP(F27,'Paramètres &amp; instructions'!$A$5:$B$14,2,FALSE),0))</f>
        <v/>
      </c>
      <c r="I27" s="47">
        <f>IF(G27="","",IFERROR(G27*H27,0))</f>
        <v/>
      </c>
      <c r="J27" s="47">
        <f>IF(G27="","",IFERROR(G27+I27,0))</f>
        <v/>
      </c>
      <c r="K27" s="44" t="n"/>
      <c r="L27" s="47">
        <f>IF(J27="","",IFERROR(J27-K27,0))</f>
        <v/>
      </c>
      <c r="M27" s="24">
        <f>IF(A27="","",IF(L27&lt;=0,"Payée",IF(C27&lt;TODAY(),"En retard","À régler")))</f>
        <v/>
      </c>
      <c r="N27" s="6" t="n"/>
      <c r="O27" s="41" t="n"/>
      <c r="P27" s="6" t="n"/>
      <c r="Q27" s="12" t="n"/>
    </row>
    <row r="28">
      <c r="A28" s="6" t="n"/>
      <c r="B28" s="41" t="n"/>
      <c r="C28" s="41" t="n"/>
      <c r="D28" s="12" t="n"/>
      <c r="E28" s="6" t="n"/>
      <c r="F28" s="12" t="n"/>
      <c r="G28" s="44" t="n"/>
      <c r="H28" s="25">
        <f>IF(F28="","",IFERROR(VLOOKUP(F28,'Paramètres &amp; instructions'!$A$5:$B$14,2,FALSE),0))</f>
        <v/>
      </c>
      <c r="I28" s="48">
        <f>IF(G28="","",IFERROR(G28*H28,0))</f>
        <v/>
      </c>
      <c r="J28" s="48">
        <f>IF(G28="","",IFERROR(G28+I28,0))</f>
        <v/>
      </c>
      <c r="K28" s="44" t="n"/>
      <c r="L28" s="48">
        <f>IF(J28="","",IFERROR(J28-K28,0))</f>
        <v/>
      </c>
      <c r="M28" s="27">
        <f>IF(A28="","",IF(L28&lt;=0,"Payée",IF(C28&lt;TODAY(),"En retard","À régler")))</f>
        <v/>
      </c>
      <c r="N28" s="6" t="n"/>
      <c r="O28" s="41" t="n"/>
      <c r="P28" s="6" t="n"/>
      <c r="Q28" s="12" t="n"/>
    </row>
    <row r="29">
      <c r="A29" s="6" t="n"/>
      <c r="B29" s="41" t="n"/>
      <c r="C29" s="41" t="n"/>
      <c r="D29" s="12" t="n"/>
      <c r="E29" s="6" t="n"/>
      <c r="F29" s="12" t="n"/>
      <c r="G29" s="44" t="n"/>
      <c r="H29" s="22">
        <f>IF(F29="","",IFERROR(VLOOKUP(F29,'Paramètres &amp; instructions'!$A$5:$B$14,2,FALSE),0))</f>
        <v/>
      </c>
      <c r="I29" s="47">
        <f>IF(G29="","",IFERROR(G29*H29,0))</f>
        <v/>
      </c>
      <c r="J29" s="47">
        <f>IF(G29="","",IFERROR(G29+I29,0))</f>
        <v/>
      </c>
      <c r="K29" s="44" t="n"/>
      <c r="L29" s="47">
        <f>IF(J29="","",IFERROR(J29-K29,0))</f>
        <v/>
      </c>
      <c r="M29" s="24">
        <f>IF(A29="","",IF(L29&lt;=0,"Payée",IF(C29&lt;TODAY(),"En retard","À régler")))</f>
        <v/>
      </c>
      <c r="N29" s="6" t="n"/>
      <c r="O29" s="41" t="n"/>
      <c r="P29" s="6" t="n"/>
      <c r="Q29" s="12" t="n"/>
    </row>
    <row r="30">
      <c r="A30" s="6" t="n"/>
      <c r="B30" s="41" t="n"/>
      <c r="C30" s="41" t="n"/>
      <c r="D30" s="12" t="n"/>
      <c r="E30" s="6" t="n"/>
      <c r="F30" s="12" t="n"/>
      <c r="G30" s="44" t="n"/>
      <c r="H30" s="25">
        <f>IF(F30="","",IFERROR(VLOOKUP(F30,'Paramètres &amp; instructions'!$A$5:$B$14,2,FALSE),0))</f>
        <v/>
      </c>
      <c r="I30" s="48">
        <f>IF(G30="","",IFERROR(G30*H30,0))</f>
        <v/>
      </c>
      <c r="J30" s="48">
        <f>IF(G30="","",IFERROR(G30+I30,0))</f>
        <v/>
      </c>
      <c r="K30" s="44" t="n"/>
      <c r="L30" s="48">
        <f>IF(J30="","",IFERROR(J30-K30,0))</f>
        <v/>
      </c>
      <c r="M30" s="27">
        <f>IF(A30="","",IF(L30&lt;=0,"Payée",IF(C30&lt;TODAY(),"En retard","À régler")))</f>
        <v/>
      </c>
      <c r="N30" s="6" t="n"/>
      <c r="O30" s="41" t="n"/>
      <c r="P30" s="6" t="n"/>
      <c r="Q30" s="12" t="n"/>
    </row>
    <row r="31">
      <c r="A31" s="6" t="n"/>
      <c r="B31" s="41" t="n"/>
      <c r="C31" s="41" t="n"/>
      <c r="D31" s="12" t="n"/>
      <c r="E31" s="6" t="n"/>
      <c r="F31" s="12" t="n"/>
      <c r="G31" s="44" t="n"/>
      <c r="H31" s="22">
        <f>IF(F31="","",IFERROR(VLOOKUP(F31,'Paramètres &amp; instructions'!$A$5:$B$14,2,FALSE),0))</f>
        <v/>
      </c>
      <c r="I31" s="47">
        <f>IF(G31="","",IFERROR(G31*H31,0))</f>
        <v/>
      </c>
      <c r="J31" s="47">
        <f>IF(G31="","",IFERROR(G31+I31,0))</f>
        <v/>
      </c>
      <c r="K31" s="44" t="n"/>
      <c r="L31" s="47">
        <f>IF(J31="","",IFERROR(J31-K31,0))</f>
        <v/>
      </c>
      <c r="M31" s="24">
        <f>IF(A31="","",IF(L31&lt;=0,"Payée",IF(C31&lt;TODAY(),"En retard","À régler")))</f>
        <v/>
      </c>
      <c r="N31" s="6" t="n"/>
      <c r="O31" s="41" t="n"/>
      <c r="P31" s="6" t="n"/>
      <c r="Q31" s="12" t="n"/>
    </row>
    <row r="32">
      <c r="A32" s="6" t="n"/>
      <c r="B32" s="41" t="n"/>
      <c r="C32" s="41" t="n"/>
      <c r="D32" s="12" t="n"/>
      <c r="E32" s="6" t="n"/>
      <c r="F32" s="12" t="n"/>
      <c r="G32" s="44" t="n"/>
      <c r="H32" s="25">
        <f>IF(F32="","",IFERROR(VLOOKUP(F32,'Paramètres &amp; instructions'!$A$5:$B$14,2,FALSE),0))</f>
        <v/>
      </c>
      <c r="I32" s="48">
        <f>IF(G32="","",IFERROR(G32*H32,0))</f>
        <v/>
      </c>
      <c r="J32" s="48">
        <f>IF(G32="","",IFERROR(G32+I32,0))</f>
        <v/>
      </c>
      <c r="K32" s="44" t="n"/>
      <c r="L32" s="48">
        <f>IF(J32="","",IFERROR(J32-K32,0))</f>
        <v/>
      </c>
      <c r="M32" s="27">
        <f>IF(A32="","",IF(L32&lt;=0,"Payée",IF(C32&lt;TODAY(),"En retard","À régler")))</f>
        <v/>
      </c>
      <c r="N32" s="6" t="n"/>
      <c r="O32" s="41" t="n"/>
      <c r="P32" s="6" t="n"/>
      <c r="Q32" s="12" t="n"/>
    </row>
    <row r="33">
      <c r="A33" s="6" t="n"/>
      <c r="B33" s="41" t="n"/>
      <c r="C33" s="41" t="n"/>
      <c r="D33" s="12" t="n"/>
      <c r="E33" s="6" t="n"/>
      <c r="F33" s="12" t="n"/>
      <c r="G33" s="44" t="n"/>
      <c r="H33" s="22">
        <f>IF(F33="","",IFERROR(VLOOKUP(F33,'Paramètres &amp; instructions'!$A$5:$B$14,2,FALSE),0))</f>
        <v/>
      </c>
      <c r="I33" s="47">
        <f>IF(G33="","",IFERROR(G33*H33,0))</f>
        <v/>
      </c>
      <c r="J33" s="47">
        <f>IF(G33="","",IFERROR(G33+I33,0))</f>
        <v/>
      </c>
      <c r="K33" s="44" t="n"/>
      <c r="L33" s="47">
        <f>IF(J33="","",IFERROR(J33-K33,0))</f>
        <v/>
      </c>
      <c r="M33" s="24">
        <f>IF(A33="","",IF(L33&lt;=0,"Payée",IF(C33&lt;TODAY(),"En retard","À régler")))</f>
        <v/>
      </c>
      <c r="N33" s="6" t="n"/>
      <c r="O33" s="41" t="n"/>
      <c r="P33" s="6" t="n"/>
      <c r="Q33" s="12" t="n"/>
    </row>
    <row r="34">
      <c r="A34" s="6" t="n"/>
      <c r="B34" s="41" t="n"/>
      <c r="C34" s="41" t="n"/>
      <c r="D34" s="12" t="n"/>
      <c r="E34" s="6" t="n"/>
      <c r="F34" s="12" t="n"/>
      <c r="G34" s="44" t="n"/>
      <c r="H34" s="25">
        <f>IF(F34="","",IFERROR(VLOOKUP(F34,'Paramètres &amp; instructions'!$A$5:$B$14,2,FALSE),0))</f>
        <v/>
      </c>
      <c r="I34" s="48">
        <f>IF(G34="","",IFERROR(G34*H34,0))</f>
        <v/>
      </c>
      <c r="J34" s="48">
        <f>IF(G34="","",IFERROR(G34+I34,0))</f>
        <v/>
      </c>
      <c r="K34" s="44" t="n"/>
      <c r="L34" s="48">
        <f>IF(J34="","",IFERROR(J34-K34,0))</f>
        <v/>
      </c>
      <c r="M34" s="27">
        <f>IF(A34="","",IF(L34&lt;=0,"Payée",IF(C34&lt;TODAY(),"En retard","À régler")))</f>
        <v/>
      </c>
      <c r="N34" s="6" t="n"/>
      <c r="O34" s="41" t="n"/>
      <c r="P34" s="6" t="n"/>
      <c r="Q34" s="12" t="n"/>
    </row>
    <row r="35">
      <c r="A35" s="6" t="n"/>
      <c r="B35" s="41" t="n"/>
      <c r="C35" s="41" t="n"/>
      <c r="D35" s="12" t="n"/>
      <c r="E35" s="6" t="n"/>
      <c r="F35" s="12" t="n"/>
      <c r="G35" s="44" t="n"/>
      <c r="H35" s="22">
        <f>IF(F35="","",IFERROR(VLOOKUP(F35,'Paramètres &amp; instructions'!$A$5:$B$14,2,FALSE),0))</f>
        <v/>
      </c>
      <c r="I35" s="47">
        <f>IF(G35="","",IFERROR(G35*H35,0))</f>
        <v/>
      </c>
      <c r="J35" s="47">
        <f>IF(G35="","",IFERROR(G35+I35,0))</f>
        <v/>
      </c>
      <c r="K35" s="44" t="n"/>
      <c r="L35" s="47">
        <f>IF(J35="","",IFERROR(J35-K35,0))</f>
        <v/>
      </c>
      <c r="M35" s="24">
        <f>IF(A35="","",IF(L35&lt;=0,"Payée",IF(C35&lt;TODAY(),"En retard","À régler")))</f>
        <v/>
      </c>
      <c r="N35" s="6" t="n"/>
      <c r="O35" s="41" t="n"/>
      <c r="P35" s="6" t="n"/>
      <c r="Q35" s="12" t="n"/>
    </row>
    <row r="36">
      <c r="A36" s="6" t="n"/>
      <c r="B36" s="41" t="n"/>
      <c r="C36" s="41" t="n"/>
      <c r="D36" s="12" t="n"/>
      <c r="E36" s="6" t="n"/>
      <c r="F36" s="12" t="n"/>
      <c r="G36" s="44" t="n"/>
      <c r="H36" s="25">
        <f>IF(F36="","",IFERROR(VLOOKUP(F36,'Paramètres &amp; instructions'!$A$5:$B$14,2,FALSE),0))</f>
        <v/>
      </c>
      <c r="I36" s="48">
        <f>IF(G36="","",IFERROR(G36*H36,0))</f>
        <v/>
      </c>
      <c r="J36" s="48">
        <f>IF(G36="","",IFERROR(G36+I36,0))</f>
        <v/>
      </c>
      <c r="K36" s="44" t="n"/>
      <c r="L36" s="48">
        <f>IF(J36="","",IFERROR(J36-K36,0))</f>
        <v/>
      </c>
      <c r="M36" s="27">
        <f>IF(A36="","",IF(L36&lt;=0,"Payée",IF(C36&lt;TODAY(),"En retard","À régler")))</f>
        <v/>
      </c>
      <c r="N36" s="6" t="n"/>
      <c r="O36" s="41" t="n"/>
      <c r="P36" s="6" t="n"/>
      <c r="Q36" s="12" t="n"/>
    </row>
    <row r="37">
      <c r="A37" s="6" t="n"/>
      <c r="B37" s="41" t="n"/>
      <c r="C37" s="41" t="n"/>
      <c r="D37" s="12" t="n"/>
      <c r="E37" s="6" t="n"/>
      <c r="F37" s="12" t="n"/>
      <c r="G37" s="44" t="n"/>
      <c r="H37" s="22">
        <f>IF(F37="","",IFERROR(VLOOKUP(F37,'Paramètres &amp; instructions'!$A$5:$B$14,2,FALSE),0))</f>
        <v/>
      </c>
      <c r="I37" s="47">
        <f>IF(G37="","",IFERROR(G37*H37,0))</f>
        <v/>
      </c>
      <c r="J37" s="47">
        <f>IF(G37="","",IFERROR(G37+I37,0))</f>
        <v/>
      </c>
      <c r="K37" s="44" t="n"/>
      <c r="L37" s="47">
        <f>IF(J37="","",IFERROR(J37-K37,0))</f>
        <v/>
      </c>
      <c r="M37" s="24">
        <f>IF(A37="","",IF(L37&lt;=0,"Payée",IF(C37&lt;TODAY(),"En retard","À régler")))</f>
        <v/>
      </c>
      <c r="N37" s="6" t="n"/>
      <c r="O37" s="41" t="n"/>
      <c r="P37" s="6" t="n"/>
      <c r="Q37" s="12" t="n"/>
    </row>
    <row r="38">
      <c r="A38" s="6" t="n"/>
      <c r="B38" s="41" t="n"/>
      <c r="C38" s="41" t="n"/>
      <c r="D38" s="12" t="n"/>
      <c r="E38" s="6" t="n"/>
      <c r="F38" s="12" t="n"/>
      <c r="G38" s="44" t="n"/>
      <c r="H38" s="25">
        <f>IF(F38="","",IFERROR(VLOOKUP(F38,'Paramètres &amp; instructions'!$A$5:$B$14,2,FALSE),0))</f>
        <v/>
      </c>
      <c r="I38" s="48">
        <f>IF(G38="","",IFERROR(G38*H38,0))</f>
        <v/>
      </c>
      <c r="J38" s="48">
        <f>IF(G38="","",IFERROR(G38+I38,0))</f>
        <v/>
      </c>
      <c r="K38" s="44" t="n"/>
      <c r="L38" s="48">
        <f>IF(J38="","",IFERROR(J38-K38,0))</f>
        <v/>
      </c>
      <c r="M38" s="27">
        <f>IF(A38="","",IF(L38&lt;=0,"Payée",IF(C38&lt;TODAY(),"En retard","À régler")))</f>
        <v/>
      </c>
      <c r="N38" s="6" t="n"/>
      <c r="O38" s="41" t="n"/>
      <c r="P38" s="6" t="n"/>
      <c r="Q38" s="12" t="n"/>
    </row>
    <row r="39">
      <c r="A39" s="6" t="n"/>
      <c r="B39" s="41" t="n"/>
      <c r="C39" s="41" t="n"/>
      <c r="D39" s="12" t="n"/>
      <c r="E39" s="6" t="n"/>
      <c r="F39" s="12" t="n"/>
      <c r="G39" s="44" t="n"/>
      <c r="H39" s="22">
        <f>IF(F39="","",IFERROR(VLOOKUP(F39,'Paramètres &amp; instructions'!$A$5:$B$14,2,FALSE),0))</f>
        <v/>
      </c>
      <c r="I39" s="47">
        <f>IF(G39="","",IFERROR(G39*H39,0))</f>
        <v/>
      </c>
      <c r="J39" s="47">
        <f>IF(G39="","",IFERROR(G39+I39,0))</f>
        <v/>
      </c>
      <c r="K39" s="44" t="n"/>
      <c r="L39" s="47">
        <f>IF(J39="","",IFERROR(J39-K39,0))</f>
        <v/>
      </c>
      <c r="M39" s="24">
        <f>IF(A39="","",IF(L39&lt;=0,"Payée",IF(C39&lt;TODAY(),"En retard","À régler")))</f>
        <v/>
      </c>
      <c r="N39" s="6" t="n"/>
      <c r="O39" s="41" t="n"/>
      <c r="P39" s="6" t="n"/>
      <c r="Q39" s="12" t="n"/>
    </row>
    <row r="40">
      <c r="A40" s="6" t="n"/>
      <c r="B40" s="41" t="n"/>
      <c r="C40" s="41" t="n"/>
      <c r="D40" s="12" t="n"/>
      <c r="E40" s="6" t="n"/>
      <c r="F40" s="12" t="n"/>
      <c r="G40" s="44" t="n"/>
      <c r="H40" s="25">
        <f>IF(F40="","",IFERROR(VLOOKUP(F40,'Paramètres &amp; instructions'!$A$5:$B$14,2,FALSE),0))</f>
        <v/>
      </c>
      <c r="I40" s="48">
        <f>IF(G40="","",IFERROR(G40*H40,0))</f>
        <v/>
      </c>
      <c r="J40" s="48">
        <f>IF(G40="","",IFERROR(G40+I40,0))</f>
        <v/>
      </c>
      <c r="K40" s="44" t="n"/>
      <c r="L40" s="48">
        <f>IF(J40="","",IFERROR(J40-K40,0))</f>
        <v/>
      </c>
      <c r="M40" s="27">
        <f>IF(A40="","",IF(L40&lt;=0,"Payée",IF(C40&lt;TODAY(),"En retard","À régler")))</f>
        <v/>
      </c>
      <c r="N40" s="6" t="n"/>
      <c r="O40" s="41" t="n"/>
      <c r="P40" s="6" t="n"/>
      <c r="Q40" s="12" t="n"/>
    </row>
    <row r="41">
      <c r="A41" s="6" t="n"/>
      <c r="B41" s="41" t="n"/>
      <c r="C41" s="41" t="n"/>
      <c r="D41" s="12" t="n"/>
      <c r="E41" s="6" t="n"/>
      <c r="F41" s="12" t="n"/>
      <c r="G41" s="44" t="n"/>
      <c r="H41" s="22">
        <f>IF(F41="","",IFERROR(VLOOKUP(F41,'Paramètres &amp; instructions'!$A$5:$B$14,2,FALSE),0))</f>
        <v/>
      </c>
      <c r="I41" s="47">
        <f>IF(G41="","",IFERROR(G41*H41,0))</f>
        <v/>
      </c>
      <c r="J41" s="47">
        <f>IF(G41="","",IFERROR(G41+I41,0))</f>
        <v/>
      </c>
      <c r="K41" s="44" t="n"/>
      <c r="L41" s="47">
        <f>IF(J41="","",IFERROR(J41-K41,0))</f>
        <v/>
      </c>
      <c r="M41" s="24">
        <f>IF(A41="","",IF(L41&lt;=0,"Payée",IF(C41&lt;TODAY(),"En retard","À régler")))</f>
        <v/>
      </c>
      <c r="N41" s="6" t="n"/>
      <c r="O41" s="41" t="n"/>
      <c r="P41" s="6" t="n"/>
      <c r="Q41" s="12" t="n"/>
    </row>
    <row r="42">
      <c r="A42" s="6" t="n"/>
      <c r="B42" s="41" t="n"/>
      <c r="C42" s="41" t="n"/>
      <c r="D42" s="12" t="n"/>
      <c r="E42" s="6" t="n"/>
      <c r="F42" s="12" t="n"/>
      <c r="G42" s="44" t="n"/>
      <c r="H42" s="25">
        <f>IF(F42="","",IFERROR(VLOOKUP(F42,'Paramètres &amp; instructions'!$A$5:$B$14,2,FALSE),0))</f>
        <v/>
      </c>
      <c r="I42" s="48">
        <f>IF(G42="","",IFERROR(G42*H42,0))</f>
        <v/>
      </c>
      <c r="J42" s="48">
        <f>IF(G42="","",IFERROR(G42+I42,0))</f>
        <v/>
      </c>
      <c r="K42" s="44" t="n"/>
      <c r="L42" s="48">
        <f>IF(J42="","",IFERROR(J42-K42,0))</f>
        <v/>
      </c>
      <c r="M42" s="27">
        <f>IF(A42="","",IF(L42&lt;=0,"Payée",IF(C42&lt;TODAY(),"En retard","À régler")))</f>
        <v/>
      </c>
      <c r="N42" s="6" t="n"/>
      <c r="O42" s="41" t="n"/>
      <c r="P42" s="6" t="n"/>
      <c r="Q42" s="12" t="n"/>
    </row>
    <row r="43">
      <c r="A43" s="6" t="n"/>
      <c r="B43" s="41" t="n"/>
      <c r="C43" s="41" t="n"/>
      <c r="D43" s="12" t="n"/>
      <c r="E43" s="6" t="n"/>
      <c r="F43" s="12" t="n"/>
      <c r="G43" s="44" t="n"/>
      <c r="H43" s="22">
        <f>IF(F43="","",IFERROR(VLOOKUP(F43,'Paramètres &amp; instructions'!$A$5:$B$14,2,FALSE),0))</f>
        <v/>
      </c>
      <c r="I43" s="47">
        <f>IF(G43="","",IFERROR(G43*H43,0))</f>
        <v/>
      </c>
      <c r="J43" s="47">
        <f>IF(G43="","",IFERROR(G43+I43,0))</f>
        <v/>
      </c>
      <c r="K43" s="44" t="n"/>
      <c r="L43" s="47">
        <f>IF(J43="","",IFERROR(J43-K43,0))</f>
        <v/>
      </c>
      <c r="M43" s="24">
        <f>IF(A43="","",IF(L43&lt;=0,"Payée",IF(C43&lt;TODAY(),"En retard","À régler")))</f>
        <v/>
      </c>
      <c r="N43" s="6" t="n"/>
      <c r="O43" s="41" t="n"/>
      <c r="P43" s="6" t="n"/>
      <c r="Q43" s="12" t="n"/>
    </row>
    <row r="44">
      <c r="A44" s="6" t="n"/>
      <c r="B44" s="41" t="n"/>
      <c r="C44" s="41" t="n"/>
      <c r="D44" s="12" t="n"/>
      <c r="E44" s="6" t="n"/>
      <c r="F44" s="12" t="n"/>
      <c r="G44" s="44" t="n"/>
      <c r="H44" s="25">
        <f>IF(F44="","",IFERROR(VLOOKUP(F44,'Paramètres &amp; instructions'!$A$5:$B$14,2,FALSE),0))</f>
        <v/>
      </c>
      <c r="I44" s="48">
        <f>IF(G44="","",IFERROR(G44*H44,0))</f>
        <v/>
      </c>
      <c r="J44" s="48">
        <f>IF(G44="","",IFERROR(G44+I44,0))</f>
        <v/>
      </c>
      <c r="K44" s="44" t="n"/>
      <c r="L44" s="48">
        <f>IF(J44="","",IFERROR(J44-K44,0))</f>
        <v/>
      </c>
      <c r="M44" s="27">
        <f>IF(A44="","",IF(L44&lt;=0,"Payée",IF(C44&lt;TODAY(),"En retard","À régler")))</f>
        <v/>
      </c>
      <c r="N44" s="6" t="n"/>
      <c r="O44" s="41" t="n"/>
      <c r="P44" s="6" t="n"/>
      <c r="Q44" s="12" t="n"/>
    </row>
    <row r="45">
      <c r="A45" s="6" t="n"/>
      <c r="B45" s="41" t="n"/>
      <c r="C45" s="41" t="n"/>
      <c r="D45" s="12" t="n"/>
      <c r="E45" s="6" t="n"/>
      <c r="F45" s="12" t="n"/>
      <c r="G45" s="44" t="n"/>
      <c r="H45" s="22">
        <f>IF(F45="","",IFERROR(VLOOKUP(F45,'Paramètres &amp; instructions'!$A$5:$B$14,2,FALSE),0))</f>
        <v/>
      </c>
      <c r="I45" s="47">
        <f>IF(G45="","",IFERROR(G45*H45,0))</f>
        <v/>
      </c>
      <c r="J45" s="47">
        <f>IF(G45="","",IFERROR(G45+I45,0))</f>
        <v/>
      </c>
      <c r="K45" s="44" t="n"/>
      <c r="L45" s="47">
        <f>IF(J45="","",IFERROR(J45-K45,0))</f>
        <v/>
      </c>
      <c r="M45" s="24">
        <f>IF(A45="","",IF(L45&lt;=0,"Payée",IF(C45&lt;TODAY(),"En retard","À régler")))</f>
        <v/>
      </c>
      <c r="N45" s="6" t="n"/>
      <c r="O45" s="41" t="n"/>
      <c r="P45" s="6" t="n"/>
      <c r="Q45" s="12" t="n"/>
    </row>
    <row r="46">
      <c r="A46" s="6" t="n"/>
      <c r="B46" s="41" t="n"/>
      <c r="C46" s="41" t="n"/>
      <c r="D46" s="12" t="n"/>
      <c r="E46" s="6" t="n"/>
      <c r="F46" s="12" t="n"/>
      <c r="G46" s="44" t="n"/>
      <c r="H46" s="25">
        <f>IF(F46="","",IFERROR(VLOOKUP(F46,'Paramètres &amp; instructions'!$A$5:$B$14,2,FALSE),0))</f>
        <v/>
      </c>
      <c r="I46" s="48">
        <f>IF(G46="","",IFERROR(G46*H46,0))</f>
        <v/>
      </c>
      <c r="J46" s="48">
        <f>IF(G46="","",IFERROR(G46+I46,0))</f>
        <v/>
      </c>
      <c r="K46" s="44" t="n"/>
      <c r="L46" s="48">
        <f>IF(J46="","",IFERROR(J46-K46,0))</f>
        <v/>
      </c>
      <c r="M46" s="27">
        <f>IF(A46="","",IF(L46&lt;=0,"Payée",IF(C46&lt;TODAY(),"En retard","À régler")))</f>
        <v/>
      </c>
      <c r="N46" s="6" t="n"/>
      <c r="O46" s="41" t="n"/>
      <c r="P46" s="6" t="n"/>
      <c r="Q46" s="12" t="n"/>
    </row>
    <row r="47">
      <c r="A47" s="6" t="n"/>
      <c r="B47" s="41" t="n"/>
      <c r="C47" s="41" t="n"/>
      <c r="D47" s="12" t="n"/>
      <c r="E47" s="6" t="n"/>
      <c r="F47" s="12" t="n"/>
      <c r="G47" s="44" t="n"/>
      <c r="H47" s="22">
        <f>IF(F47="","",IFERROR(VLOOKUP(F47,'Paramètres &amp; instructions'!$A$5:$B$14,2,FALSE),0))</f>
        <v/>
      </c>
      <c r="I47" s="47">
        <f>IF(G47="","",IFERROR(G47*H47,0))</f>
        <v/>
      </c>
      <c r="J47" s="47">
        <f>IF(G47="","",IFERROR(G47+I47,0))</f>
        <v/>
      </c>
      <c r="K47" s="44" t="n"/>
      <c r="L47" s="47">
        <f>IF(J47="","",IFERROR(J47-K47,0))</f>
        <v/>
      </c>
      <c r="M47" s="24">
        <f>IF(A47="","",IF(L47&lt;=0,"Payée",IF(C47&lt;TODAY(),"En retard","À régler")))</f>
        <v/>
      </c>
      <c r="N47" s="6" t="n"/>
      <c r="O47" s="41" t="n"/>
      <c r="P47" s="6" t="n"/>
      <c r="Q47" s="12" t="n"/>
    </row>
    <row r="48">
      <c r="A48" s="6" t="n"/>
      <c r="B48" s="41" t="n"/>
      <c r="C48" s="41" t="n"/>
      <c r="D48" s="12" t="n"/>
      <c r="E48" s="6" t="n"/>
      <c r="F48" s="12" t="n"/>
      <c r="G48" s="44" t="n"/>
      <c r="H48" s="25">
        <f>IF(F48="","",IFERROR(VLOOKUP(F48,'Paramètres &amp; instructions'!$A$5:$B$14,2,FALSE),0))</f>
        <v/>
      </c>
      <c r="I48" s="48">
        <f>IF(G48="","",IFERROR(G48*H48,0))</f>
        <v/>
      </c>
      <c r="J48" s="48">
        <f>IF(G48="","",IFERROR(G48+I48,0))</f>
        <v/>
      </c>
      <c r="K48" s="44" t="n"/>
      <c r="L48" s="48">
        <f>IF(J48="","",IFERROR(J48-K48,0))</f>
        <v/>
      </c>
      <c r="M48" s="27">
        <f>IF(A48="","",IF(L48&lt;=0,"Payée",IF(C48&lt;TODAY(),"En retard","À régler")))</f>
        <v/>
      </c>
      <c r="N48" s="6" t="n"/>
      <c r="O48" s="41" t="n"/>
      <c r="P48" s="6" t="n"/>
      <c r="Q48" s="12" t="n"/>
    </row>
    <row r="49">
      <c r="A49" s="6" t="n"/>
      <c r="B49" s="41" t="n"/>
      <c r="C49" s="41" t="n"/>
      <c r="D49" s="12" t="n"/>
      <c r="E49" s="6" t="n"/>
      <c r="F49" s="12" t="n"/>
      <c r="G49" s="44" t="n"/>
      <c r="H49" s="22">
        <f>IF(F49="","",IFERROR(VLOOKUP(F49,'Paramètres &amp; instructions'!$A$5:$B$14,2,FALSE),0))</f>
        <v/>
      </c>
      <c r="I49" s="47">
        <f>IF(G49="","",IFERROR(G49*H49,0))</f>
        <v/>
      </c>
      <c r="J49" s="47">
        <f>IF(G49="","",IFERROR(G49+I49,0))</f>
        <v/>
      </c>
      <c r="K49" s="44" t="n"/>
      <c r="L49" s="47">
        <f>IF(J49="","",IFERROR(J49-K49,0))</f>
        <v/>
      </c>
      <c r="M49" s="24">
        <f>IF(A49="","",IF(L49&lt;=0,"Payée",IF(C49&lt;TODAY(),"En retard","À régler")))</f>
        <v/>
      </c>
      <c r="N49" s="6" t="n"/>
      <c r="O49" s="41" t="n"/>
      <c r="P49" s="6" t="n"/>
      <c r="Q49" s="12" t="n"/>
    </row>
    <row r="50">
      <c r="A50" s="6" t="n"/>
      <c r="B50" s="41" t="n"/>
      <c r="C50" s="41" t="n"/>
      <c r="D50" s="12" t="n"/>
      <c r="E50" s="6" t="n"/>
      <c r="F50" s="12" t="n"/>
      <c r="G50" s="44" t="n"/>
      <c r="H50" s="25">
        <f>IF(F50="","",IFERROR(VLOOKUP(F50,'Paramètres &amp; instructions'!$A$5:$B$14,2,FALSE),0))</f>
        <v/>
      </c>
      <c r="I50" s="48">
        <f>IF(G50="","",IFERROR(G50*H50,0))</f>
        <v/>
      </c>
      <c r="J50" s="48">
        <f>IF(G50="","",IFERROR(G50+I50,0))</f>
        <v/>
      </c>
      <c r="K50" s="44" t="n"/>
      <c r="L50" s="48">
        <f>IF(J50="","",IFERROR(J50-K50,0))</f>
        <v/>
      </c>
      <c r="M50" s="27">
        <f>IF(A50="","",IF(L50&lt;=0,"Payée",IF(C50&lt;TODAY(),"En retard","À régler")))</f>
        <v/>
      </c>
      <c r="N50" s="6" t="n"/>
      <c r="O50" s="41" t="n"/>
      <c r="P50" s="6" t="n"/>
      <c r="Q50" s="12" t="n"/>
    </row>
    <row r="51">
      <c r="A51" s="6" t="n"/>
      <c r="B51" s="41" t="n"/>
      <c r="C51" s="41" t="n"/>
      <c r="D51" s="12" t="n"/>
      <c r="E51" s="6" t="n"/>
      <c r="F51" s="12" t="n"/>
      <c r="G51" s="44" t="n"/>
      <c r="H51" s="22">
        <f>IF(F51="","",IFERROR(VLOOKUP(F51,'Paramètres &amp; instructions'!$A$5:$B$14,2,FALSE),0))</f>
        <v/>
      </c>
      <c r="I51" s="47">
        <f>IF(G51="","",IFERROR(G51*H51,0))</f>
        <v/>
      </c>
      <c r="J51" s="47">
        <f>IF(G51="","",IFERROR(G51+I51,0))</f>
        <v/>
      </c>
      <c r="K51" s="44" t="n"/>
      <c r="L51" s="47">
        <f>IF(J51="","",IFERROR(J51-K51,0))</f>
        <v/>
      </c>
      <c r="M51" s="24">
        <f>IF(A51="","",IF(L51&lt;=0,"Payée",IF(C51&lt;TODAY(),"En retard","À régler")))</f>
        <v/>
      </c>
      <c r="N51" s="6" t="n"/>
      <c r="O51" s="41" t="n"/>
      <c r="P51" s="6" t="n"/>
      <c r="Q51" s="12" t="n"/>
    </row>
    <row r="52">
      <c r="A52" s="6" t="n"/>
      <c r="B52" s="41" t="n"/>
      <c r="C52" s="41" t="n"/>
      <c r="D52" s="12" t="n"/>
      <c r="E52" s="6" t="n"/>
      <c r="F52" s="12" t="n"/>
      <c r="G52" s="44" t="n"/>
      <c r="H52" s="25">
        <f>IF(F52="","",IFERROR(VLOOKUP(F52,'Paramètres &amp; instructions'!$A$5:$B$14,2,FALSE),0))</f>
        <v/>
      </c>
      <c r="I52" s="48">
        <f>IF(G52="","",IFERROR(G52*H52,0))</f>
        <v/>
      </c>
      <c r="J52" s="48">
        <f>IF(G52="","",IFERROR(G52+I52,0))</f>
        <v/>
      </c>
      <c r="K52" s="44" t="n"/>
      <c r="L52" s="48">
        <f>IF(J52="","",IFERROR(J52-K52,0))</f>
        <v/>
      </c>
      <c r="M52" s="27">
        <f>IF(A52="","",IF(L52&lt;=0,"Payée",IF(C52&lt;TODAY(),"En retard","À régler")))</f>
        <v/>
      </c>
      <c r="N52" s="6" t="n"/>
      <c r="O52" s="41" t="n"/>
      <c r="P52" s="6" t="n"/>
      <c r="Q52" s="12" t="n"/>
    </row>
    <row r="53">
      <c r="A53" s="6" t="n"/>
      <c r="B53" s="41" t="n"/>
      <c r="C53" s="41" t="n"/>
      <c r="D53" s="12" t="n"/>
      <c r="E53" s="6" t="n"/>
      <c r="F53" s="12" t="n"/>
      <c r="G53" s="44" t="n"/>
      <c r="H53" s="22">
        <f>IF(F53="","",IFERROR(VLOOKUP(F53,'Paramètres &amp; instructions'!$A$5:$B$14,2,FALSE),0))</f>
        <v/>
      </c>
      <c r="I53" s="47">
        <f>IF(G53="","",IFERROR(G53*H53,0))</f>
        <v/>
      </c>
      <c r="J53" s="47">
        <f>IF(G53="","",IFERROR(G53+I53,0))</f>
        <v/>
      </c>
      <c r="K53" s="44" t="n"/>
      <c r="L53" s="47">
        <f>IF(J53="","",IFERROR(J53-K53,0))</f>
        <v/>
      </c>
      <c r="M53" s="24">
        <f>IF(A53="","",IF(L53&lt;=0,"Payée",IF(C53&lt;TODAY(),"En retard","À régler")))</f>
        <v/>
      </c>
      <c r="N53" s="6" t="n"/>
      <c r="O53" s="41" t="n"/>
      <c r="P53" s="6" t="n"/>
      <c r="Q53" s="12" t="n"/>
    </row>
    <row r="54">
      <c r="A54" s="6" t="n"/>
      <c r="B54" s="41" t="n"/>
      <c r="C54" s="41" t="n"/>
      <c r="D54" s="12" t="n"/>
      <c r="E54" s="6" t="n"/>
      <c r="F54" s="12" t="n"/>
      <c r="G54" s="44" t="n"/>
      <c r="H54" s="25">
        <f>IF(F54="","",IFERROR(VLOOKUP(F54,'Paramètres &amp; instructions'!$A$5:$B$14,2,FALSE),0))</f>
        <v/>
      </c>
      <c r="I54" s="48">
        <f>IF(G54="","",IFERROR(G54*H54,0))</f>
        <v/>
      </c>
      <c r="J54" s="48">
        <f>IF(G54="","",IFERROR(G54+I54,0))</f>
        <v/>
      </c>
      <c r="K54" s="44" t="n"/>
      <c r="L54" s="48">
        <f>IF(J54="","",IFERROR(J54-K54,0))</f>
        <v/>
      </c>
      <c r="M54" s="27">
        <f>IF(A54="","",IF(L54&lt;=0,"Payée",IF(C54&lt;TODAY(),"En retard","À régler")))</f>
        <v/>
      </c>
      <c r="N54" s="6" t="n"/>
      <c r="O54" s="41" t="n"/>
      <c r="P54" s="6" t="n"/>
      <c r="Q54" s="12" t="n"/>
    </row>
    <row r="55">
      <c r="A55" s="6" t="n"/>
      <c r="B55" s="41" t="n"/>
      <c r="C55" s="41" t="n"/>
      <c r="D55" s="12" t="n"/>
      <c r="E55" s="6" t="n"/>
      <c r="F55" s="12" t="n"/>
      <c r="G55" s="44" t="n"/>
      <c r="H55" s="22">
        <f>IF(F55="","",IFERROR(VLOOKUP(F55,'Paramètres &amp; instructions'!$A$5:$B$14,2,FALSE),0))</f>
        <v/>
      </c>
      <c r="I55" s="47">
        <f>IF(G55="","",IFERROR(G55*H55,0))</f>
        <v/>
      </c>
      <c r="J55" s="47">
        <f>IF(G55="","",IFERROR(G55+I55,0))</f>
        <v/>
      </c>
      <c r="K55" s="44" t="n"/>
      <c r="L55" s="47">
        <f>IF(J55="","",IFERROR(J55-K55,0))</f>
        <v/>
      </c>
      <c r="M55" s="24">
        <f>IF(A55="","",IF(L55&lt;=0,"Payée",IF(C55&lt;TODAY(),"En retard","À régler")))</f>
        <v/>
      </c>
      <c r="N55" s="6" t="n"/>
      <c r="O55" s="41" t="n"/>
      <c r="P55" s="6" t="n"/>
      <c r="Q55" s="12" t="n"/>
    </row>
    <row r="56">
      <c r="A56" s="6" t="n"/>
      <c r="B56" s="41" t="n"/>
      <c r="C56" s="41" t="n"/>
      <c r="D56" s="12" t="n"/>
      <c r="E56" s="6" t="n"/>
      <c r="F56" s="12" t="n"/>
      <c r="G56" s="44" t="n"/>
      <c r="H56" s="25">
        <f>IF(F56="","",IFERROR(VLOOKUP(F56,'Paramètres &amp; instructions'!$A$5:$B$14,2,FALSE),0))</f>
        <v/>
      </c>
      <c r="I56" s="48">
        <f>IF(G56="","",IFERROR(G56*H56,0))</f>
        <v/>
      </c>
      <c r="J56" s="48">
        <f>IF(G56="","",IFERROR(G56+I56,0))</f>
        <v/>
      </c>
      <c r="K56" s="44" t="n"/>
      <c r="L56" s="48">
        <f>IF(J56="","",IFERROR(J56-K56,0))</f>
        <v/>
      </c>
      <c r="M56" s="27">
        <f>IF(A56="","",IF(L56&lt;=0,"Payée",IF(C56&lt;TODAY(),"En retard","À régler")))</f>
        <v/>
      </c>
      <c r="N56" s="6" t="n"/>
      <c r="O56" s="41" t="n"/>
      <c r="P56" s="6" t="n"/>
      <c r="Q56" s="12" t="n"/>
    </row>
    <row r="57">
      <c r="A57" s="6" t="n"/>
      <c r="B57" s="41" t="n"/>
      <c r="C57" s="41" t="n"/>
      <c r="D57" s="12" t="n"/>
      <c r="E57" s="6" t="n"/>
      <c r="F57" s="12" t="n"/>
      <c r="G57" s="44" t="n"/>
      <c r="H57" s="22">
        <f>IF(F57="","",IFERROR(VLOOKUP(F57,'Paramètres &amp; instructions'!$A$5:$B$14,2,FALSE),0))</f>
        <v/>
      </c>
      <c r="I57" s="47">
        <f>IF(G57="","",IFERROR(G57*H57,0))</f>
        <v/>
      </c>
      <c r="J57" s="47">
        <f>IF(G57="","",IFERROR(G57+I57,0))</f>
        <v/>
      </c>
      <c r="K57" s="44" t="n"/>
      <c r="L57" s="47">
        <f>IF(J57="","",IFERROR(J57-K57,0))</f>
        <v/>
      </c>
      <c r="M57" s="24">
        <f>IF(A57="","",IF(L57&lt;=0,"Payée",IF(C57&lt;TODAY(),"En retard","À régler")))</f>
        <v/>
      </c>
      <c r="N57" s="6" t="n"/>
      <c r="O57" s="41" t="n"/>
      <c r="P57" s="6" t="n"/>
      <c r="Q57" s="12" t="n"/>
    </row>
    <row r="58">
      <c r="A58" s="6" t="n"/>
      <c r="B58" s="41" t="n"/>
      <c r="C58" s="41" t="n"/>
      <c r="D58" s="12" t="n"/>
      <c r="E58" s="6" t="n"/>
      <c r="F58" s="12" t="n"/>
      <c r="G58" s="44" t="n"/>
      <c r="H58" s="25">
        <f>IF(F58="","",IFERROR(VLOOKUP(F58,'Paramètres &amp; instructions'!$A$5:$B$14,2,FALSE),0))</f>
        <v/>
      </c>
      <c r="I58" s="48">
        <f>IF(G58="","",IFERROR(G58*H58,0))</f>
        <v/>
      </c>
      <c r="J58" s="48">
        <f>IF(G58="","",IFERROR(G58+I58,0))</f>
        <v/>
      </c>
      <c r="K58" s="44" t="n"/>
      <c r="L58" s="48">
        <f>IF(J58="","",IFERROR(J58-K58,0))</f>
        <v/>
      </c>
      <c r="M58" s="27">
        <f>IF(A58="","",IF(L58&lt;=0,"Payée",IF(C58&lt;TODAY(),"En retard","À régler")))</f>
        <v/>
      </c>
      <c r="N58" s="6" t="n"/>
      <c r="O58" s="41" t="n"/>
      <c r="P58" s="6" t="n"/>
      <c r="Q58" s="12" t="n"/>
    </row>
    <row r="59">
      <c r="A59" s="6" t="n"/>
      <c r="B59" s="41" t="n"/>
      <c r="C59" s="41" t="n"/>
      <c r="D59" s="12" t="n"/>
      <c r="E59" s="6" t="n"/>
      <c r="F59" s="12" t="n"/>
      <c r="G59" s="44" t="n"/>
      <c r="H59" s="22">
        <f>IF(F59="","",IFERROR(VLOOKUP(F59,'Paramètres &amp; instructions'!$A$5:$B$14,2,FALSE),0))</f>
        <v/>
      </c>
      <c r="I59" s="47">
        <f>IF(G59="","",IFERROR(G59*H59,0))</f>
        <v/>
      </c>
      <c r="J59" s="47">
        <f>IF(G59="","",IFERROR(G59+I59,0))</f>
        <v/>
      </c>
      <c r="K59" s="44" t="n"/>
      <c r="L59" s="47">
        <f>IF(J59="","",IFERROR(J59-K59,0))</f>
        <v/>
      </c>
      <c r="M59" s="24">
        <f>IF(A59="","",IF(L59&lt;=0,"Payée",IF(C59&lt;TODAY(),"En retard","À régler")))</f>
        <v/>
      </c>
      <c r="N59" s="6" t="n"/>
      <c r="O59" s="41" t="n"/>
      <c r="P59" s="6" t="n"/>
      <c r="Q59" s="12" t="n"/>
    </row>
    <row r="60">
      <c r="A60" s="6" t="n"/>
      <c r="B60" s="41" t="n"/>
      <c r="C60" s="41" t="n"/>
      <c r="D60" s="12" t="n"/>
      <c r="E60" s="6" t="n"/>
      <c r="F60" s="12" t="n"/>
      <c r="G60" s="44" t="n"/>
      <c r="H60" s="25">
        <f>IF(F60="","",IFERROR(VLOOKUP(F60,'Paramètres &amp; instructions'!$A$5:$B$14,2,FALSE),0))</f>
        <v/>
      </c>
      <c r="I60" s="48">
        <f>IF(G60="","",IFERROR(G60*H60,0))</f>
        <v/>
      </c>
      <c r="J60" s="48">
        <f>IF(G60="","",IFERROR(G60+I60,0))</f>
        <v/>
      </c>
      <c r="K60" s="44" t="n"/>
      <c r="L60" s="48">
        <f>IF(J60="","",IFERROR(J60-K60,0))</f>
        <v/>
      </c>
      <c r="M60" s="27">
        <f>IF(A60="","",IF(L60&lt;=0,"Payée",IF(C60&lt;TODAY(),"En retard","À régler")))</f>
        <v/>
      </c>
      <c r="N60" s="6" t="n"/>
      <c r="O60" s="41" t="n"/>
      <c r="P60" s="6" t="n"/>
      <c r="Q60" s="12" t="n"/>
    </row>
    <row r="61">
      <c r="A61" s="6" t="n"/>
      <c r="B61" s="41" t="n"/>
      <c r="C61" s="41" t="n"/>
      <c r="D61" s="12" t="n"/>
      <c r="E61" s="6" t="n"/>
      <c r="F61" s="12" t="n"/>
      <c r="G61" s="44" t="n"/>
      <c r="H61" s="22">
        <f>IF(F61="","",IFERROR(VLOOKUP(F61,'Paramètres &amp; instructions'!$A$5:$B$14,2,FALSE),0))</f>
        <v/>
      </c>
      <c r="I61" s="47">
        <f>IF(G61="","",IFERROR(G61*H61,0))</f>
        <v/>
      </c>
      <c r="J61" s="47">
        <f>IF(G61="","",IFERROR(G61+I61,0))</f>
        <v/>
      </c>
      <c r="K61" s="44" t="n"/>
      <c r="L61" s="47">
        <f>IF(J61="","",IFERROR(J61-K61,0))</f>
        <v/>
      </c>
      <c r="M61" s="24">
        <f>IF(A61="","",IF(L61&lt;=0,"Payée",IF(C61&lt;TODAY(),"En retard","À régler")))</f>
        <v/>
      </c>
      <c r="N61" s="6" t="n"/>
      <c r="O61" s="41" t="n"/>
      <c r="P61" s="6" t="n"/>
      <c r="Q61" s="12" t="n"/>
    </row>
    <row r="62">
      <c r="A62" s="6" t="n"/>
      <c r="B62" s="41" t="n"/>
      <c r="C62" s="41" t="n"/>
      <c r="D62" s="12" t="n"/>
      <c r="E62" s="6" t="n"/>
      <c r="F62" s="12" t="n"/>
      <c r="G62" s="44" t="n"/>
      <c r="H62" s="25">
        <f>IF(F62="","",IFERROR(VLOOKUP(F62,'Paramètres &amp; instructions'!$A$5:$B$14,2,FALSE),0))</f>
        <v/>
      </c>
      <c r="I62" s="48">
        <f>IF(G62="","",IFERROR(G62*H62,0))</f>
        <v/>
      </c>
      <c r="J62" s="48">
        <f>IF(G62="","",IFERROR(G62+I62,0))</f>
        <v/>
      </c>
      <c r="K62" s="44" t="n"/>
      <c r="L62" s="48">
        <f>IF(J62="","",IFERROR(J62-K62,0))</f>
        <v/>
      </c>
      <c r="M62" s="27">
        <f>IF(A62="","",IF(L62&lt;=0,"Payée",IF(C62&lt;TODAY(),"En retard","À régler")))</f>
        <v/>
      </c>
      <c r="N62" s="6" t="n"/>
      <c r="O62" s="41" t="n"/>
      <c r="P62" s="6" t="n"/>
      <c r="Q62" s="12" t="n"/>
    </row>
    <row r="63">
      <c r="A63" s="6" t="n"/>
      <c r="B63" s="41" t="n"/>
      <c r="C63" s="41" t="n"/>
      <c r="D63" s="12" t="n"/>
      <c r="E63" s="6" t="n"/>
      <c r="F63" s="12" t="n"/>
      <c r="G63" s="44" t="n"/>
      <c r="H63" s="22">
        <f>IF(F63="","",IFERROR(VLOOKUP(F63,'Paramètres &amp; instructions'!$A$5:$B$14,2,FALSE),0))</f>
        <v/>
      </c>
      <c r="I63" s="47">
        <f>IF(G63="","",IFERROR(G63*H63,0))</f>
        <v/>
      </c>
      <c r="J63" s="47">
        <f>IF(G63="","",IFERROR(G63+I63,0))</f>
        <v/>
      </c>
      <c r="K63" s="44" t="n"/>
      <c r="L63" s="47">
        <f>IF(J63="","",IFERROR(J63-K63,0))</f>
        <v/>
      </c>
      <c r="M63" s="24">
        <f>IF(A63="","",IF(L63&lt;=0,"Payée",IF(C63&lt;TODAY(),"En retard","À régler")))</f>
        <v/>
      </c>
      <c r="N63" s="6" t="n"/>
      <c r="O63" s="41" t="n"/>
      <c r="P63" s="6" t="n"/>
      <c r="Q63" s="12" t="n"/>
    </row>
    <row r="64">
      <c r="A64" s="6" t="n"/>
      <c r="B64" s="41" t="n"/>
      <c r="C64" s="41" t="n"/>
      <c r="D64" s="12" t="n"/>
      <c r="E64" s="6" t="n"/>
      <c r="F64" s="12" t="n"/>
      <c r="G64" s="44" t="n"/>
      <c r="H64" s="25">
        <f>IF(F64="","",IFERROR(VLOOKUP(F64,'Paramètres &amp; instructions'!$A$5:$B$14,2,FALSE),0))</f>
        <v/>
      </c>
      <c r="I64" s="48">
        <f>IF(G64="","",IFERROR(G64*H64,0))</f>
        <v/>
      </c>
      <c r="J64" s="48">
        <f>IF(G64="","",IFERROR(G64+I64,0))</f>
        <v/>
      </c>
      <c r="K64" s="44" t="n"/>
      <c r="L64" s="48">
        <f>IF(J64="","",IFERROR(J64-K64,0))</f>
        <v/>
      </c>
      <c r="M64" s="27">
        <f>IF(A64="","",IF(L64&lt;=0,"Payée",IF(C64&lt;TODAY(),"En retard","À régler")))</f>
        <v/>
      </c>
      <c r="N64" s="6" t="n"/>
      <c r="O64" s="41" t="n"/>
      <c r="P64" s="6" t="n"/>
      <c r="Q64" s="12" t="n"/>
    </row>
    <row r="65">
      <c r="A65" s="6" t="n"/>
      <c r="B65" s="41" t="n"/>
      <c r="C65" s="41" t="n"/>
      <c r="D65" s="12" t="n"/>
      <c r="E65" s="6" t="n"/>
      <c r="F65" s="12" t="n"/>
      <c r="G65" s="44" t="n"/>
      <c r="H65" s="22">
        <f>IF(F65="","",IFERROR(VLOOKUP(F65,'Paramètres &amp; instructions'!$A$5:$B$14,2,FALSE),0))</f>
        <v/>
      </c>
      <c r="I65" s="47">
        <f>IF(G65="","",IFERROR(G65*H65,0))</f>
        <v/>
      </c>
      <c r="J65" s="47">
        <f>IF(G65="","",IFERROR(G65+I65,0))</f>
        <v/>
      </c>
      <c r="K65" s="44" t="n"/>
      <c r="L65" s="47">
        <f>IF(J65="","",IFERROR(J65-K65,0))</f>
        <v/>
      </c>
      <c r="M65" s="24">
        <f>IF(A65="","",IF(L65&lt;=0,"Payée",IF(C65&lt;TODAY(),"En retard","À régler")))</f>
        <v/>
      </c>
      <c r="N65" s="6" t="n"/>
      <c r="O65" s="41" t="n"/>
      <c r="P65" s="6" t="n"/>
      <c r="Q65" s="12" t="n"/>
    </row>
    <row r="66">
      <c r="A66" s="6" t="n"/>
      <c r="B66" s="41" t="n"/>
      <c r="C66" s="41" t="n"/>
      <c r="D66" s="12" t="n"/>
      <c r="E66" s="6" t="n"/>
      <c r="F66" s="12" t="n"/>
      <c r="G66" s="44" t="n"/>
      <c r="H66" s="25">
        <f>IF(F66="","",IFERROR(VLOOKUP(F66,'Paramètres &amp; instructions'!$A$5:$B$14,2,FALSE),0))</f>
        <v/>
      </c>
      <c r="I66" s="48">
        <f>IF(G66="","",IFERROR(G66*H66,0))</f>
        <v/>
      </c>
      <c r="J66" s="48">
        <f>IF(G66="","",IFERROR(G66+I66,0))</f>
        <v/>
      </c>
      <c r="K66" s="44" t="n"/>
      <c r="L66" s="48">
        <f>IF(J66="","",IFERROR(J66-K66,0))</f>
        <v/>
      </c>
      <c r="M66" s="27">
        <f>IF(A66="","",IF(L66&lt;=0,"Payée",IF(C66&lt;TODAY(),"En retard","À régler")))</f>
        <v/>
      </c>
      <c r="N66" s="6" t="n"/>
      <c r="O66" s="41" t="n"/>
      <c r="P66" s="6" t="n"/>
      <c r="Q66" s="12" t="n"/>
    </row>
    <row r="67">
      <c r="A67" s="6" t="n"/>
      <c r="B67" s="41" t="n"/>
      <c r="C67" s="41" t="n"/>
      <c r="D67" s="12" t="n"/>
      <c r="E67" s="6" t="n"/>
      <c r="F67" s="12" t="n"/>
      <c r="G67" s="44" t="n"/>
      <c r="H67" s="22">
        <f>IF(F67="","",IFERROR(VLOOKUP(F67,'Paramètres &amp; instructions'!$A$5:$B$14,2,FALSE),0))</f>
        <v/>
      </c>
      <c r="I67" s="47">
        <f>IF(G67="","",IFERROR(G67*H67,0))</f>
        <v/>
      </c>
      <c r="J67" s="47">
        <f>IF(G67="","",IFERROR(G67+I67,0))</f>
        <v/>
      </c>
      <c r="K67" s="44" t="n"/>
      <c r="L67" s="47">
        <f>IF(J67="","",IFERROR(J67-K67,0))</f>
        <v/>
      </c>
      <c r="M67" s="24">
        <f>IF(A67="","",IF(L67&lt;=0,"Payée",IF(C67&lt;TODAY(),"En retard","À régler")))</f>
        <v/>
      </c>
      <c r="N67" s="6" t="n"/>
      <c r="O67" s="41" t="n"/>
      <c r="P67" s="6" t="n"/>
      <c r="Q67" s="12" t="n"/>
    </row>
    <row r="68">
      <c r="A68" s="6" t="n"/>
      <c r="B68" s="41" t="n"/>
      <c r="C68" s="41" t="n"/>
      <c r="D68" s="12" t="n"/>
      <c r="E68" s="6" t="n"/>
      <c r="F68" s="12" t="n"/>
      <c r="G68" s="44" t="n"/>
      <c r="H68" s="25">
        <f>IF(F68="","",IFERROR(VLOOKUP(F68,'Paramètres &amp; instructions'!$A$5:$B$14,2,FALSE),0))</f>
        <v/>
      </c>
      <c r="I68" s="48">
        <f>IF(G68="","",IFERROR(G68*H68,0))</f>
        <v/>
      </c>
      <c r="J68" s="48">
        <f>IF(G68="","",IFERROR(G68+I68,0))</f>
        <v/>
      </c>
      <c r="K68" s="44" t="n"/>
      <c r="L68" s="48">
        <f>IF(J68="","",IFERROR(J68-K68,0))</f>
        <v/>
      </c>
      <c r="M68" s="27">
        <f>IF(A68="","",IF(L68&lt;=0,"Payée",IF(C68&lt;TODAY(),"En retard","À régler")))</f>
        <v/>
      </c>
      <c r="N68" s="6" t="n"/>
      <c r="O68" s="41" t="n"/>
      <c r="P68" s="6" t="n"/>
      <c r="Q68" s="12" t="n"/>
    </row>
    <row r="69">
      <c r="A69" s="6" t="n"/>
      <c r="B69" s="41" t="n"/>
      <c r="C69" s="41" t="n"/>
      <c r="D69" s="12" t="n"/>
      <c r="E69" s="6" t="n"/>
      <c r="F69" s="12" t="n"/>
      <c r="G69" s="44" t="n"/>
      <c r="H69" s="22">
        <f>IF(F69="","",IFERROR(VLOOKUP(F69,'Paramètres &amp; instructions'!$A$5:$B$14,2,FALSE),0))</f>
        <v/>
      </c>
      <c r="I69" s="47">
        <f>IF(G69="","",IFERROR(G69*H69,0))</f>
        <v/>
      </c>
      <c r="J69" s="47">
        <f>IF(G69="","",IFERROR(G69+I69,0))</f>
        <v/>
      </c>
      <c r="K69" s="44" t="n"/>
      <c r="L69" s="47">
        <f>IF(J69="","",IFERROR(J69-K69,0))</f>
        <v/>
      </c>
      <c r="M69" s="24">
        <f>IF(A69="","",IF(L69&lt;=0,"Payée",IF(C69&lt;TODAY(),"En retard","À régler")))</f>
        <v/>
      </c>
      <c r="N69" s="6" t="n"/>
      <c r="O69" s="41" t="n"/>
      <c r="P69" s="6" t="n"/>
      <c r="Q69" s="12" t="n"/>
    </row>
    <row r="70">
      <c r="A70" s="6" t="n"/>
      <c r="B70" s="41" t="n"/>
      <c r="C70" s="41" t="n"/>
      <c r="D70" s="12" t="n"/>
      <c r="E70" s="6" t="n"/>
      <c r="F70" s="12" t="n"/>
      <c r="G70" s="44" t="n"/>
      <c r="H70" s="25">
        <f>IF(F70="","",IFERROR(VLOOKUP(F70,'Paramètres &amp; instructions'!$A$5:$B$14,2,FALSE),0))</f>
        <v/>
      </c>
      <c r="I70" s="48">
        <f>IF(G70="","",IFERROR(G70*H70,0))</f>
        <v/>
      </c>
      <c r="J70" s="48">
        <f>IF(G70="","",IFERROR(G70+I70,0))</f>
        <v/>
      </c>
      <c r="K70" s="44" t="n"/>
      <c r="L70" s="48">
        <f>IF(J70="","",IFERROR(J70-K70,0))</f>
        <v/>
      </c>
      <c r="M70" s="27">
        <f>IF(A70="","",IF(L70&lt;=0,"Payée",IF(C70&lt;TODAY(),"En retard","À régler")))</f>
        <v/>
      </c>
      <c r="N70" s="6" t="n"/>
      <c r="O70" s="41" t="n"/>
      <c r="P70" s="6" t="n"/>
      <c r="Q70" s="12" t="n"/>
    </row>
    <row r="71">
      <c r="A71" s="6" t="n"/>
      <c r="B71" s="41" t="n"/>
      <c r="C71" s="41" t="n"/>
      <c r="D71" s="12" t="n"/>
      <c r="E71" s="6" t="n"/>
      <c r="F71" s="12" t="n"/>
      <c r="G71" s="44" t="n"/>
      <c r="H71" s="22">
        <f>IF(F71="","",IFERROR(VLOOKUP(F71,'Paramètres &amp; instructions'!$A$5:$B$14,2,FALSE),0))</f>
        <v/>
      </c>
      <c r="I71" s="47">
        <f>IF(G71="","",IFERROR(G71*H71,0))</f>
        <v/>
      </c>
      <c r="J71" s="47">
        <f>IF(G71="","",IFERROR(G71+I71,0))</f>
        <v/>
      </c>
      <c r="K71" s="44" t="n"/>
      <c r="L71" s="47">
        <f>IF(J71="","",IFERROR(J71-K71,0))</f>
        <v/>
      </c>
      <c r="M71" s="24">
        <f>IF(A71="","",IF(L71&lt;=0,"Payée",IF(C71&lt;TODAY(),"En retard","À régler")))</f>
        <v/>
      </c>
      <c r="N71" s="6" t="n"/>
      <c r="O71" s="41" t="n"/>
      <c r="P71" s="6" t="n"/>
      <c r="Q71" s="12" t="n"/>
    </row>
    <row r="72">
      <c r="A72" s="6" t="n"/>
      <c r="B72" s="41" t="n"/>
      <c r="C72" s="41" t="n"/>
      <c r="D72" s="12" t="n"/>
      <c r="E72" s="6" t="n"/>
      <c r="F72" s="12" t="n"/>
      <c r="G72" s="44" t="n"/>
      <c r="H72" s="25">
        <f>IF(F72="","",IFERROR(VLOOKUP(F72,'Paramètres &amp; instructions'!$A$5:$B$14,2,FALSE),0))</f>
        <v/>
      </c>
      <c r="I72" s="48">
        <f>IF(G72="","",IFERROR(G72*H72,0))</f>
        <v/>
      </c>
      <c r="J72" s="48">
        <f>IF(G72="","",IFERROR(G72+I72,0))</f>
        <v/>
      </c>
      <c r="K72" s="44" t="n"/>
      <c r="L72" s="48">
        <f>IF(J72="","",IFERROR(J72-K72,0))</f>
        <v/>
      </c>
      <c r="M72" s="27">
        <f>IF(A72="","",IF(L72&lt;=0,"Payée",IF(C72&lt;TODAY(),"En retard","À régler")))</f>
        <v/>
      </c>
      <c r="N72" s="6" t="n"/>
      <c r="O72" s="41" t="n"/>
      <c r="P72" s="6" t="n"/>
      <c r="Q72" s="12" t="n"/>
    </row>
    <row r="73">
      <c r="A73" s="6" t="n"/>
      <c r="B73" s="41" t="n"/>
      <c r="C73" s="41" t="n"/>
      <c r="D73" s="12" t="n"/>
      <c r="E73" s="6" t="n"/>
      <c r="F73" s="12" t="n"/>
      <c r="G73" s="44" t="n"/>
      <c r="H73" s="22">
        <f>IF(F73="","",IFERROR(VLOOKUP(F73,'Paramètres &amp; instructions'!$A$5:$B$14,2,FALSE),0))</f>
        <v/>
      </c>
      <c r="I73" s="47">
        <f>IF(G73="","",IFERROR(G73*H73,0))</f>
        <v/>
      </c>
      <c r="J73" s="47">
        <f>IF(G73="","",IFERROR(G73+I73,0))</f>
        <v/>
      </c>
      <c r="K73" s="44" t="n"/>
      <c r="L73" s="47">
        <f>IF(J73="","",IFERROR(J73-K73,0))</f>
        <v/>
      </c>
      <c r="M73" s="24">
        <f>IF(A73="","",IF(L73&lt;=0,"Payée",IF(C73&lt;TODAY(),"En retard","À régler")))</f>
        <v/>
      </c>
      <c r="N73" s="6" t="n"/>
      <c r="O73" s="41" t="n"/>
      <c r="P73" s="6" t="n"/>
      <c r="Q73" s="12" t="n"/>
    </row>
    <row r="74">
      <c r="A74" s="6" t="n"/>
      <c r="B74" s="41" t="n"/>
      <c r="C74" s="41" t="n"/>
      <c r="D74" s="12" t="n"/>
      <c r="E74" s="6" t="n"/>
      <c r="F74" s="12" t="n"/>
      <c r="G74" s="44" t="n"/>
      <c r="H74" s="25">
        <f>IF(F74="","",IFERROR(VLOOKUP(F74,'Paramètres &amp; instructions'!$A$5:$B$14,2,FALSE),0))</f>
        <v/>
      </c>
      <c r="I74" s="48">
        <f>IF(G74="","",IFERROR(G74*H74,0))</f>
        <v/>
      </c>
      <c r="J74" s="48">
        <f>IF(G74="","",IFERROR(G74+I74,0))</f>
        <v/>
      </c>
      <c r="K74" s="44" t="n"/>
      <c r="L74" s="48">
        <f>IF(J74="","",IFERROR(J74-K74,0))</f>
        <v/>
      </c>
      <c r="M74" s="27">
        <f>IF(A74="","",IF(L74&lt;=0,"Payée",IF(C74&lt;TODAY(),"En retard","À régler")))</f>
        <v/>
      </c>
      <c r="N74" s="6" t="n"/>
      <c r="O74" s="41" t="n"/>
      <c r="P74" s="6" t="n"/>
      <c r="Q74" s="12" t="n"/>
    </row>
    <row r="75">
      <c r="A75" s="6" t="n"/>
      <c r="B75" s="41" t="n"/>
      <c r="C75" s="41" t="n"/>
      <c r="D75" s="12" t="n"/>
      <c r="E75" s="6" t="n"/>
      <c r="F75" s="12" t="n"/>
      <c r="G75" s="44" t="n"/>
      <c r="H75" s="22">
        <f>IF(F75="","",IFERROR(VLOOKUP(F75,'Paramètres &amp; instructions'!$A$5:$B$14,2,FALSE),0))</f>
        <v/>
      </c>
      <c r="I75" s="47">
        <f>IF(G75="","",IFERROR(G75*H75,0))</f>
        <v/>
      </c>
      <c r="J75" s="47">
        <f>IF(G75="","",IFERROR(G75+I75,0))</f>
        <v/>
      </c>
      <c r="K75" s="44" t="n"/>
      <c r="L75" s="47">
        <f>IF(J75="","",IFERROR(J75-K75,0))</f>
        <v/>
      </c>
      <c r="M75" s="24">
        <f>IF(A75="","",IF(L75&lt;=0,"Payée",IF(C75&lt;TODAY(),"En retard","À régler")))</f>
        <v/>
      </c>
      <c r="N75" s="6" t="n"/>
      <c r="O75" s="41" t="n"/>
      <c r="P75" s="6" t="n"/>
      <c r="Q75" s="12" t="n"/>
    </row>
    <row r="76">
      <c r="A76" s="6" t="n"/>
      <c r="B76" s="41" t="n"/>
      <c r="C76" s="41" t="n"/>
      <c r="D76" s="12" t="n"/>
      <c r="E76" s="6" t="n"/>
      <c r="F76" s="12" t="n"/>
      <c r="G76" s="44" t="n"/>
      <c r="H76" s="25">
        <f>IF(F76="","",IFERROR(VLOOKUP(F76,'Paramètres &amp; instructions'!$A$5:$B$14,2,FALSE),0))</f>
        <v/>
      </c>
      <c r="I76" s="48">
        <f>IF(G76="","",IFERROR(G76*H76,0))</f>
        <v/>
      </c>
      <c r="J76" s="48">
        <f>IF(G76="","",IFERROR(G76+I76,0))</f>
        <v/>
      </c>
      <c r="K76" s="44" t="n"/>
      <c r="L76" s="48">
        <f>IF(J76="","",IFERROR(J76-K76,0))</f>
        <v/>
      </c>
      <c r="M76" s="27">
        <f>IF(A76="","",IF(L76&lt;=0,"Payée",IF(C76&lt;TODAY(),"En retard","À régler")))</f>
        <v/>
      </c>
      <c r="N76" s="6" t="n"/>
      <c r="O76" s="41" t="n"/>
      <c r="P76" s="6" t="n"/>
      <c r="Q76" s="12" t="n"/>
    </row>
    <row r="77">
      <c r="A77" s="6" t="n"/>
      <c r="B77" s="41" t="n"/>
      <c r="C77" s="41" t="n"/>
      <c r="D77" s="12" t="n"/>
      <c r="E77" s="6" t="n"/>
      <c r="F77" s="12" t="n"/>
      <c r="G77" s="44" t="n"/>
      <c r="H77" s="22">
        <f>IF(F77="","",IFERROR(VLOOKUP(F77,'Paramètres &amp; instructions'!$A$5:$B$14,2,FALSE),0))</f>
        <v/>
      </c>
      <c r="I77" s="47">
        <f>IF(G77="","",IFERROR(G77*H77,0))</f>
        <v/>
      </c>
      <c r="J77" s="47">
        <f>IF(G77="","",IFERROR(G77+I77,0))</f>
        <v/>
      </c>
      <c r="K77" s="44" t="n"/>
      <c r="L77" s="47">
        <f>IF(J77="","",IFERROR(J77-K77,0))</f>
        <v/>
      </c>
      <c r="M77" s="24">
        <f>IF(A77="","",IF(L77&lt;=0,"Payée",IF(C77&lt;TODAY(),"En retard","À régler")))</f>
        <v/>
      </c>
      <c r="N77" s="6" t="n"/>
      <c r="O77" s="41" t="n"/>
      <c r="P77" s="6" t="n"/>
      <c r="Q77" s="12" t="n"/>
    </row>
    <row r="78">
      <c r="A78" s="6" t="n"/>
      <c r="B78" s="41" t="n"/>
      <c r="C78" s="41" t="n"/>
      <c r="D78" s="12" t="n"/>
      <c r="E78" s="6" t="n"/>
      <c r="F78" s="12" t="n"/>
      <c r="G78" s="44" t="n"/>
      <c r="H78" s="25">
        <f>IF(F78="","",IFERROR(VLOOKUP(F78,'Paramètres &amp; instructions'!$A$5:$B$14,2,FALSE),0))</f>
        <v/>
      </c>
      <c r="I78" s="48">
        <f>IF(G78="","",IFERROR(G78*H78,0))</f>
        <v/>
      </c>
      <c r="J78" s="48">
        <f>IF(G78="","",IFERROR(G78+I78,0))</f>
        <v/>
      </c>
      <c r="K78" s="44" t="n"/>
      <c r="L78" s="48">
        <f>IF(J78="","",IFERROR(J78-K78,0))</f>
        <v/>
      </c>
      <c r="M78" s="27">
        <f>IF(A78="","",IF(L78&lt;=0,"Payée",IF(C78&lt;TODAY(),"En retard","À régler")))</f>
        <v/>
      </c>
      <c r="N78" s="6" t="n"/>
      <c r="O78" s="41" t="n"/>
      <c r="P78" s="6" t="n"/>
      <c r="Q78" s="12" t="n"/>
    </row>
    <row r="79">
      <c r="A79" s="6" t="n"/>
      <c r="B79" s="41" t="n"/>
      <c r="C79" s="41" t="n"/>
      <c r="D79" s="12" t="n"/>
      <c r="E79" s="6" t="n"/>
      <c r="F79" s="12" t="n"/>
      <c r="G79" s="44" t="n"/>
      <c r="H79" s="22">
        <f>IF(F79="","",IFERROR(VLOOKUP(F79,'Paramètres &amp; instructions'!$A$5:$B$14,2,FALSE),0))</f>
        <v/>
      </c>
      <c r="I79" s="47">
        <f>IF(G79="","",IFERROR(G79*H79,0))</f>
        <v/>
      </c>
      <c r="J79" s="47">
        <f>IF(G79="","",IFERROR(G79+I79,0))</f>
        <v/>
      </c>
      <c r="K79" s="44" t="n"/>
      <c r="L79" s="47">
        <f>IF(J79="","",IFERROR(J79-K79,0))</f>
        <v/>
      </c>
      <c r="M79" s="24">
        <f>IF(A79="","",IF(L79&lt;=0,"Payée",IF(C79&lt;TODAY(),"En retard","À régler")))</f>
        <v/>
      </c>
      <c r="N79" s="6" t="n"/>
      <c r="O79" s="41" t="n"/>
      <c r="P79" s="6" t="n"/>
      <c r="Q79" s="12" t="n"/>
    </row>
    <row r="80">
      <c r="A80" s="6" t="n"/>
      <c r="B80" s="41" t="n"/>
      <c r="C80" s="41" t="n"/>
      <c r="D80" s="12" t="n"/>
      <c r="E80" s="6" t="n"/>
      <c r="F80" s="12" t="n"/>
      <c r="G80" s="44" t="n"/>
      <c r="H80" s="25">
        <f>IF(F80="","",IFERROR(VLOOKUP(F80,'Paramètres &amp; instructions'!$A$5:$B$14,2,FALSE),0))</f>
        <v/>
      </c>
      <c r="I80" s="48">
        <f>IF(G80="","",IFERROR(G80*H80,0))</f>
        <v/>
      </c>
      <c r="J80" s="48">
        <f>IF(G80="","",IFERROR(G80+I80,0))</f>
        <v/>
      </c>
      <c r="K80" s="44" t="n"/>
      <c r="L80" s="48">
        <f>IF(J80="","",IFERROR(J80-K80,0))</f>
        <v/>
      </c>
      <c r="M80" s="27">
        <f>IF(A80="","",IF(L80&lt;=0,"Payée",IF(C80&lt;TODAY(),"En retard","À régler")))</f>
        <v/>
      </c>
      <c r="N80" s="6" t="n"/>
      <c r="O80" s="41" t="n"/>
      <c r="P80" s="6" t="n"/>
      <c r="Q80" s="12" t="n"/>
    </row>
    <row r="81">
      <c r="A81" s="6" t="n"/>
      <c r="B81" s="41" t="n"/>
      <c r="C81" s="41" t="n"/>
      <c r="D81" s="12" t="n"/>
      <c r="E81" s="6" t="n"/>
      <c r="F81" s="12" t="n"/>
      <c r="G81" s="44" t="n"/>
      <c r="H81" s="22">
        <f>IF(F81="","",IFERROR(VLOOKUP(F81,'Paramètres &amp; instructions'!$A$5:$B$14,2,FALSE),0))</f>
        <v/>
      </c>
      <c r="I81" s="47">
        <f>IF(G81="","",IFERROR(G81*H81,0))</f>
        <v/>
      </c>
      <c r="J81" s="47">
        <f>IF(G81="","",IFERROR(G81+I81,0))</f>
        <v/>
      </c>
      <c r="K81" s="44" t="n"/>
      <c r="L81" s="47">
        <f>IF(J81="","",IFERROR(J81-K81,0))</f>
        <v/>
      </c>
      <c r="M81" s="24">
        <f>IF(A81="","",IF(L81&lt;=0,"Payée",IF(C81&lt;TODAY(),"En retard","À régler")))</f>
        <v/>
      </c>
      <c r="N81" s="6" t="n"/>
      <c r="O81" s="41" t="n"/>
      <c r="P81" s="6" t="n"/>
      <c r="Q81" s="12" t="n"/>
    </row>
    <row r="82">
      <c r="A82" s="6" t="n"/>
      <c r="B82" s="41" t="n"/>
      <c r="C82" s="41" t="n"/>
      <c r="D82" s="12" t="n"/>
      <c r="E82" s="6" t="n"/>
      <c r="F82" s="12" t="n"/>
      <c r="G82" s="44" t="n"/>
      <c r="H82" s="25">
        <f>IF(F82="","",IFERROR(VLOOKUP(F82,'Paramètres &amp; instructions'!$A$5:$B$14,2,FALSE),0))</f>
        <v/>
      </c>
      <c r="I82" s="48">
        <f>IF(G82="","",IFERROR(G82*H82,0))</f>
        <v/>
      </c>
      <c r="J82" s="48">
        <f>IF(G82="","",IFERROR(G82+I82,0))</f>
        <v/>
      </c>
      <c r="K82" s="44" t="n"/>
      <c r="L82" s="48">
        <f>IF(J82="","",IFERROR(J82-K82,0))</f>
        <v/>
      </c>
      <c r="M82" s="27">
        <f>IF(A82="","",IF(L82&lt;=0,"Payée",IF(C82&lt;TODAY(),"En retard","À régler")))</f>
        <v/>
      </c>
      <c r="N82" s="6" t="n"/>
      <c r="O82" s="41" t="n"/>
      <c r="P82" s="6" t="n"/>
      <c r="Q82" s="12" t="n"/>
    </row>
    <row r="83">
      <c r="A83" s="6" t="n"/>
      <c r="B83" s="41" t="n"/>
      <c r="C83" s="41" t="n"/>
      <c r="D83" s="12" t="n"/>
      <c r="E83" s="6" t="n"/>
      <c r="F83" s="12" t="n"/>
      <c r="G83" s="44" t="n"/>
      <c r="H83" s="22">
        <f>IF(F83="","",IFERROR(VLOOKUP(F83,'Paramètres &amp; instructions'!$A$5:$B$14,2,FALSE),0))</f>
        <v/>
      </c>
      <c r="I83" s="47">
        <f>IF(G83="","",IFERROR(G83*H83,0))</f>
        <v/>
      </c>
      <c r="J83" s="47">
        <f>IF(G83="","",IFERROR(G83+I83,0))</f>
        <v/>
      </c>
      <c r="K83" s="44" t="n"/>
      <c r="L83" s="47">
        <f>IF(J83="","",IFERROR(J83-K83,0))</f>
        <v/>
      </c>
      <c r="M83" s="24">
        <f>IF(A83="","",IF(L83&lt;=0,"Payée",IF(C83&lt;TODAY(),"En retard","À régler")))</f>
        <v/>
      </c>
      <c r="N83" s="6" t="n"/>
      <c r="O83" s="41" t="n"/>
      <c r="P83" s="6" t="n"/>
      <c r="Q83" s="12" t="n"/>
    </row>
    <row r="84">
      <c r="A84" s="6" t="n"/>
      <c r="B84" s="41" t="n"/>
      <c r="C84" s="41" t="n"/>
      <c r="D84" s="12" t="n"/>
      <c r="E84" s="6" t="n"/>
      <c r="F84" s="12" t="n"/>
      <c r="G84" s="44" t="n"/>
      <c r="H84" s="25">
        <f>IF(F84="","",IFERROR(VLOOKUP(F84,'Paramètres &amp; instructions'!$A$5:$B$14,2,FALSE),0))</f>
        <v/>
      </c>
      <c r="I84" s="48">
        <f>IF(G84="","",IFERROR(G84*H84,0))</f>
        <v/>
      </c>
      <c r="J84" s="48">
        <f>IF(G84="","",IFERROR(G84+I84,0))</f>
        <v/>
      </c>
      <c r="K84" s="44" t="n"/>
      <c r="L84" s="48">
        <f>IF(J84="","",IFERROR(J84-K84,0))</f>
        <v/>
      </c>
      <c r="M84" s="27">
        <f>IF(A84="","",IF(L84&lt;=0,"Payée",IF(C84&lt;TODAY(),"En retard","À régler")))</f>
        <v/>
      </c>
      <c r="N84" s="6" t="n"/>
      <c r="O84" s="41" t="n"/>
      <c r="P84" s="6" t="n"/>
      <c r="Q84" s="12" t="n"/>
    </row>
    <row r="85">
      <c r="A85" s="6" t="n"/>
      <c r="B85" s="41" t="n"/>
      <c r="C85" s="41" t="n"/>
      <c r="D85" s="12" t="n"/>
      <c r="E85" s="6" t="n"/>
      <c r="F85" s="12" t="n"/>
      <c r="G85" s="44" t="n"/>
      <c r="H85" s="22">
        <f>IF(F85="","",IFERROR(VLOOKUP(F85,'Paramètres &amp; instructions'!$A$5:$B$14,2,FALSE),0))</f>
        <v/>
      </c>
      <c r="I85" s="47">
        <f>IF(G85="","",IFERROR(G85*H85,0))</f>
        <v/>
      </c>
      <c r="J85" s="47">
        <f>IF(G85="","",IFERROR(G85+I85,0))</f>
        <v/>
      </c>
      <c r="K85" s="44" t="n"/>
      <c r="L85" s="47">
        <f>IF(J85="","",IFERROR(J85-K85,0))</f>
        <v/>
      </c>
      <c r="M85" s="24">
        <f>IF(A85="","",IF(L85&lt;=0,"Payée",IF(C85&lt;TODAY(),"En retard","À régler")))</f>
        <v/>
      </c>
      <c r="N85" s="6" t="n"/>
      <c r="O85" s="41" t="n"/>
      <c r="P85" s="6" t="n"/>
      <c r="Q85" s="12" t="n"/>
    </row>
    <row r="86">
      <c r="A86" s="6" t="n"/>
      <c r="B86" s="41" t="n"/>
      <c r="C86" s="41" t="n"/>
      <c r="D86" s="12" t="n"/>
      <c r="E86" s="6" t="n"/>
      <c r="F86" s="12" t="n"/>
      <c r="G86" s="44" t="n"/>
      <c r="H86" s="25">
        <f>IF(F86="","",IFERROR(VLOOKUP(F86,'Paramètres &amp; instructions'!$A$5:$B$14,2,FALSE),0))</f>
        <v/>
      </c>
      <c r="I86" s="48">
        <f>IF(G86="","",IFERROR(G86*H86,0))</f>
        <v/>
      </c>
      <c r="J86" s="48">
        <f>IF(G86="","",IFERROR(G86+I86,0))</f>
        <v/>
      </c>
      <c r="K86" s="44" t="n"/>
      <c r="L86" s="48">
        <f>IF(J86="","",IFERROR(J86-K86,0))</f>
        <v/>
      </c>
      <c r="M86" s="27">
        <f>IF(A86="","",IF(L86&lt;=0,"Payée",IF(C86&lt;TODAY(),"En retard","À régler")))</f>
        <v/>
      </c>
      <c r="N86" s="6" t="n"/>
      <c r="O86" s="41" t="n"/>
      <c r="P86" s="6" t="n"/>
      <c r="Q86" s="12" t="n"/>
    </row>
    <row r="87">
      <c r="A87" s="6" t="n"/>
      <c r="B87" s="41" t="n"/>
      <c r="C87" s="41" t="n"/>
      <c r="D87" s="12" t="n"/>
      <c r="E87" s="6" t="n"/>
      <c r="F87" s="12" t="n"/>
      <c r="G87" s="44" t="n"/>
      <c r="H87" s="22">
        <f>IF(F87="","",IFERROR(VLOOKUP(F87,'Paramètres &amp; instructions'!$A$5:$B$14,2,FALSE),0))</f>
        <v/>
      </c>
      <c r="I87" s="47">
        <f>IF(G87="","",IFERROR(G87*H87,0))</f>
        <v/>
      </c>
      <c r="J87" s="47">
        <f>IF(G87="","",IFERROR(G87+I87,0))</f>
        <v/>
      </c>
      <c r="K87" s="44" t="n"/>
      <c r="L87" s="47">
        <f>IF(J87="","",IFERROR(J87-K87,0))</f>
        <v/>
      </c>
      <c r="M87" s="24">
        <f>IF(A87="","",IF(L87&lt;=0,"Payée",IF(C87&lt;TODAY(),"En retard","À régler")))</f>
        <v/>
      </c>
      <c r="N87" s="6" t="n"/>
      <c r="O87" s="41" t="n"/>
      <c r="P87" s="6" t="n"/>
      <c r="Q87" s="12" t="n"/>
    </row>
    <row r="88">
      <c r="A88" s="6" t="n"/>
      <c r="B88" s="41" t="n"/>
      <c r="C88" s="41" t="n"/>
      <c r="D88" s="12" t="n"/>
      <c r="E88" s="6" t="n"/>
      <c r="F88" s="12" t="n"/>
      <c r="G88" s="44" t="n"/>
      <c r="H88" s="25">
        <f>IF(F88="","",IFERROR(VLOOKUP(F88,'Paramètres &amp; instructions'!$A$5:$B$14,2,FALSE),0))</f>
        <v/>
      </c>
      <c r="I88" s="48">
        <f>IF(G88="","",IFERROR(G88*H88,0))</f>
        <v/>
      </c>
      <c r="J88" s="48">
        <f>IF(G88="","",IFERROR(G88+I88,0))</f>
        <v/>
      </c>
      <c r="K88" s="44" t="n"/>
      <c r="L88" s="48">
        <f>IF(J88="","",IFERROR(J88-K88,0))</f>
        <v/>
      </c>
      <c r="M88" s="27">
        <f>IF(A88="","",IF(L88&lt;=0,"Payée",IF(C88&lt;TODAY(),"En retard","À régler")))</f>
        <v/>
      </c>
      <c r="N88" s="6" t="n"/>
      <c r="O88" s="41" t="n"/>
      <c r="P88" s="6" t="n"/>
      <c r="Q88" s="12" t="n"/>
    </row>
    <row r="89">
      <c r="A89" s="6" t="n"/>
      <c r="B89" s="41" t="n"/>
      <c r="C89" s="41" t="n"/>
      <c r="D89" s="12" t="n"/>
      <c r="E89" s="6" t="n"/>
      <c r="F89" s="12" t="n"/>
      <c r="G89" s="44" t="n"/>
      <c r="H89" s="22">
        <f>IF(F89="","",IFERROR(VLOOKUP(F89,'Paramètres &amp; instructions'!$A$5:$B$14,2,FALSE),0))</f>
        <v/>
      </c>
      <c r="I89" s="47">
        <f>IF(G89="","",IFERROR(G89*H89,0))</f>
        <v/>
      </c>
      <c r="J89" s="47">
        <f>IF(G89="","",IFERROR(G89+I89,0))</f>
        <v/>
      </c>
      <c r="K89" s="44" t="n"/>
      <c r="L89" s="47">
        <f>IF(J89="","",IFERROR(J89-K89,0))</f>
        <v/>
      </c>
      <c r="M89" s="24">
        <f>IF(A89="","",IF(L89&lt;=0,"Payée",IF(C89&lt;TODAY(),"En retard","À régler")))</f>
        <v/>
      </c>
      <c r="N89" s="6" t="n"/>
      <c r="O89" s="41" t="n"/>
      <c r="P89" s="6" t="n"/>
      <c r="Q89" s="12" t="n"/>
    </row>
    <row r="90">
      <c r="A90" s="6" t="n"/>
      <c r="B90" s="41" t="n"/>
      <c r="C90" s="41" t="n"/>
      <c r="D90" s="12" t="n"/>
      <c r="E90" s="6" t="n"/>
      <c r="F90" s="12" t="n"/>
      <c r="G90" s="44" t="n"/>
      <c r="H90" s="25">
        <f>IF(F90="","",IFERROR(VLOOKUP(F90,'Paramètres &amp; instructions'!$A$5:$B$14,2,FALSE),0))</f>
        <v/>
      </c>
      <c r="I90" s="48">
        <f>IF(G90="","",IFERROR(G90*H90,0))</f>
        <v/>
      </c>
      <c r="J90" s="48">
        <f>IF(G90="","",IFERROR(G90+I90,0))</f>
        <v/>
      </c>
      <c r="K90" s="44" t="n"/>
      <c r="L90" s="48">
        <f>IF(J90="","",IFERROR(J90-K90,0))</f>
        <v/>
      </c>
      <c r="M90" s="27">
        <f>IF(A90="","",IF(L90&lt;=0,"Payée",IF(C90&lt;TODAY(),"En retard","À régler")))</f>
        <v/>
      </c>
      <c r="N90" s="6" t="n"/>
      <c r="O90" s="41" t="n"/>
      <c r="P90" s="6" t="n"/>
      <c r="Q90" s="12" t="n"/>
    </row>
    <row r="91">
      <c r="A91" s="6" t="n"/>
      <c r="B91" s="41" t="n"/>
      <c r="C91" s="41" t="n"/>
      <c r="D91" s="12" t="n"/>
      <c r="E91" s="6" t="n"/>
      <c r="F91" s="12" t="n"/>
      <c r="G91" s="44" t="n"/>
      <c r="H91" s="22">
        <f>IF(F91="","",IFERROR(VLOOKUP(F91,'Paramètres &amp; instructions'!$A$5:$B$14,2,FALSE),0))</f>
        <v/>
      </c>
      <c r="I91" s="47">
        <f>IF(G91="","",IFERROR(G91*H91,0))</f>
        <v/>
      </c>
      <c r="J91" s="47">
        <f>IF(G91="","",IFERROR(G91+I91,0))</f>
        <v/>
      </c>
      <c r="K91" s="44" t="n"/>
      <c r="L91" s="47">
        <f>IF(J91="","",IFERROR(J91-K91,0))</f>
        <v/>
      </c>
      <c r="M91" s="24">
        <f>IF(A91="","",IF(L91&lt;=0,"Payée",IF(C91&lt;TODAY(),"En retard","À régler")))</f>
        <v/>
      </c>
      <c r="N91" s="6" t="n"/>
      <c r="O91" s="41" t="n"/>
      <c r="P91" s="6" t="n"/>
      <c r="Q91" s="12" t="n"/>
    </row>
    <row r="92">
      <c r="A92" s="6" t="n"/>
      <c r="B92" s="41" t="n"/>
      <c r="C92" s="41" t="n"/>
      <c r="D92" s="12" t="n"/>
      <c r="E92" s="6" t="n"/>
      <c r="F92" s="12" t="n"/>
      <c r="G92" s="44" t="n"/>
      <c r="H92" s="25">
        <f>IF(F92="","",IFERROR(VLOOKUP(F92,'Paramètres &amp; instructions'!$A$5:$B$14,2,FALSE),0))</f>
        <v/>
      </c>
      <c r="I92" s="48">
        <f>IF(G92="","",IFERROR(G92*H92,0))</f>
        <v/>
      </c>
      <c r="J92" s="48">
        <f>IF(G92="","",IFERROR(G92+I92,0))</f>
        <v/>
      </c>
      <c r="K92" s="44" t="n"/>
      <c r="L92" s="48">
        <f>IF(J92="","",IFERROR(J92-K92,0))</f>
        <v/>
      </c>
      <c r="M92" s="27">
        <f>IF(A92="","",IF(L92&lt;=0,"Payée",IF(C92&lt;TODAY(),"En retard","À régler")))</f>
        <v/>
      </c>
      <c r="N92" s="6" t="n"/>
      <c r="O92" s="41" t="n"/>
      <c r="P92" s="6" t="n"/>
      <c r="Q92" s="12" t="n"/>
    </row>
    <row r="93">
      <c r="A93" s="6" t="n"/>
      <c r="B93" s="41" t="n"/>
      <c r="C93" s="41" t="n"/>
      <c r="D93" s="12" t="n"/>
      <c r="E93" s="6" t="n"/>
      <c r="F93" s="12" t="n"/>
      <c r="G93" s="44" t="n"/>
      <c r="H93" s="22">
        <f>IF(F93="","",IFERROR(VLOOKUP(F93,'Paramètres &amp; instructions'!$A$5:$B$14,2,FALSE),0))</f>
        <v/>
      </c>
      <c r="I93" s="47">
        <f>IF(G93="","",IFERROR(G93*H93,0))</f>
        <v/>
      </c>
      <c r="J93" s="47">
        <f>IF(G93="","",IFERROR(G93+I93,0))</f>
        <v/>
      </c>
      <c r="K93" s="44" t="n"/>
      <c r="L93" s="47">
        <f>IF(J93="","",IFERROR(J93-K93,0))</f>
        <v/>
      </c>
      <c r="M93" s="24">
        <f>IF(A93="","",IF(L93&lt;=0,"Payée",IF(C93&lt;TODAY(),"En retard","À régler")))</f>
        <v/>
      </c>
      <c r="N93" s="6" t="n"/>
      <c r="O93" s="41" t="n"/>
      <c r="P93" s="6" t="n"/>
      <c r="Q93" s="12" t="n"/>
    </row>
    <row r="94">
      <c r="A94" s="6" t="n"/>
      <c r="B94" s="41" t="n"/>
      <c r="C94" s="41" t="n"/>
      <c r="D94" s="12" t="n"/>
      <c r="E94" s="6" t="n"/>
      <c r="F94" s="12" t="n"/>
      <c r="G94" s="44" t="n"/>
      <c r="H94" s="25">
        <f>IF(F94="","",IFERROR(VLOOKUP(F94,'Paramètres &amp; instructions'!$A$5:$B$14,2,FALSE),0))</f>
        <v/>
      </c>
      <c r="I94" s="48">
        <f>IF(G94="","",IFERROR(G94*H94,0))</f>
        <v/>
      </c>
      <c r="J94" s="48">
        <f>IF(G94="","",IFERROR(G94+I94,0))</f>
        <v/>
      </c>
      <c r="K94" s="44" t="n"/>
      <c r="L94" s="48">
        <f>IF(J94="","",IFERROR(J94-K94,0))</f>
        <v/>
      </c>
      <c r="M94" s="27">
        <f>IF(A94="","",IF(L94&lt;=0,"Payée",IF(C94&lt;TODAY(),"En retard","À régler")))</f>
        <v/>
      </c>
      <c r="N94" s="6" t="n"/>
      <c r="O94" s="41" t="n"/>
      <c r="P94" s="6" t="n"/>
      <c r="Q94" s="12" t="n"/>
    </row>
    <row r="95">
      <c r="A95" s="6" t="n"/>
      <c r="B95" s="41" t="n"/>
      <c r="C95" s="41" t="n"/>
      <c r="D95" s="12" t="n"/>
      <c r="E95" s="6" t="n"/>
      <c r="F95" s="12" t="n"/>
      <c r="G95" s="44" t="n"/>
      <c r="H95" s="22">
        <f>IF(F95="","",IFERROR(VLOOKUP(F95,'Paramètres &amp; instructions'!$A$5:$B$14,2,FALSE),0))</f>
        <v/>
      </c>
      <c r="I95" s="47">
        <f>IF(G95="","",IFERROR(G95*H95,0))</f>
        <v/>
      </c>
      <c r="J95" s="47">
        <f>IF(G95="","",IFERROR(G95+I95,0))</f>
        <v/>
      </c>
      <c r="K95" s="44" t="n"/>
      <c r="L95" s="47">
        <f>IF(J95="","",IFERROR(J95-K95,0))</f>
        <v/>
      </c>
      <c r="M95" s="24">
        <f>IF(A95="","",IF(L95&lt;=0,"Payée",IF(C95&lt;TODAY(),"En retard","À régler")))</f>
        <v/>
      </c>
      <c r="N95" s="6" t="n"/>
      <c r="O95" s="41" t="n"/>
      <c r="P95" s="6" t="n"/>
      <c r="Q95" s="12" t="n"/>
    </row>
    <row r="96">
      <c r="A96" s="6" t="n"/>
      <c r="B96" s="41" t="n"/>
      <c r="C96" s="41" t="n"/>
      <c r="D96" s="12" t="n"/>
      <c r="E96" s="6" t="n"/>
      <c r="F96" s="12" t="n"/>
      <c r="G96" s="44" t="n"/>
      <c r="H96" s="25">
        <f>IF(F96="","",IFERROR(VLOOKUP(F96,'Paramètres &amp; instructions'!$A$5:$B$14,2,FALSE),0))</f>
        <v/>
      </c>
      <c r="I96" s="48">
        <f>IF(G96="","",IFERROR(G96*H96,0))</f>
        <v/>
      </c>
      <c r="J96" s="48">
        <f>IF(G96="","",IFERROR(G96+I96,0))</f>
        <v/>
      </c>
      <c r="K96" s="44" t="n"/>
      <c r="L96" s="48">
        <f>IF(J96="","",IFERROR(J96-K96,0))</f>
        <v/>
      </c>
      <c r="M96" s="27">
        <f>IF(A96="","",IF(L96&lt;=0,"Payée",IF(C96&lt;TODAY(),"En retard","À régler")))</f>
        <v/>
      </c>
      <c r="N96" s="6" t="n"/>
      <c r="O96" s="41" t="n"/>
      <c r="P96" s="6" t="n"/>
      <c r="Q96" s="12" t="n"/>
    </row>
    <row r="97">
      <c r="A97" s="6" t="n"/>
      <c r="B97" s="41" t="n"/>
      <c r="C97" s="41" t="n"/>
      <c r="D97" s="12" t="n"/>
      <c r="E97" s="6" t="n"/>
      <c r="F97" s="12" t="n"/>
      <c r="G97" s="44" t="n"/>
      <c r="H97" s="22">
        <f>IF(F97="","",IFERROR(VLOOKUP(F97,'Paramètres &amp; instructions'!$A$5:$B$14,2,FALSE),0))</f>
        <v/>
      </c>
      <c r="I97" s="47">
        <f>IF(G97="","",IFERROR(G97*H97,0))</f>
        <v/>
      </c>
      <c r="J97" s="47">
        <f>IF(G97="","",IFERROR(G97+I97,0))</f>
        <v/>
      </c>
      <c r="K97" s="44" t="n"/>
      <c r="L97" s="47">
        <f>IF(J97="","",IFERROR(J97-K97,0))</f>
        <v/>
      </c>
      <c r="M97" s="24">
        <f>IF(A97="","",IF(L97&lt;=0,"Payée",IF(C97&lt;TODAY(),"En retard","À régler")))</f>
        <v/>
      </c>
      <c r="N97" s="6" t="n"/>
      <c r="O97" s="41" t="n"/>
      <c r="P97" s="6" t="n"/>
      <c r="Q97" s="12" t="n"/>
    </row>
    <row r="98">
      <c r="A98" s="6" t="n"/>
      <c r="B98" s="41" t="n"/>
      <c r="C98" s="41" t="n"/>
      <c r="D98" s="12" t="n"/>
      <c r="E98" s="6" t="n"/>
      <c r="F98" s="12" t="n"/>
      <c r="G98" s="44" t="n"/>
      <c r="H98" s="25">
        <f>IF(F98="","",IFERROR(VLOOKUP(F98,'Paramètres &amp; instructions'!$A$5:$B$14,2,FALSE),0))</f>
        <v/>
      </c>
      <c r="I98" s="48">
        <f>IF(G98="","",IFERROR(G98*H98,0))</f>
        <v/>
      </c>
      <c r="J98" s="48">
        <f>IF(G98="","",IFERROR(G98+I98,0))</f>
        <v/>
      </c>
      <c r="K98" s="44" t="n"/>
      <c r="L98" s="48">
        <f>IF(J98="","",IFERROR(J98-K98,0))</f>
        <v/>
      </c>
      <c r="M98" s="27">
        <f>IF(A98="","",IF(L98&lt;=0,"Payée",IF(C98&lt;TODAY(),"En retard","À régler")))</f>
        <v/>
      </c>
      <c r="N98" s="6" t="n"/>
      <c r="O98" s="41" t="n"/>
      <c r="P98" s="6" t="n"/>
      <c r="Q98" s="12" t="n"/>
    </row>
    <row r="99">
      <c r="A99" s="6" t="n"/>
      <c r="B99" s="41" t="n"/>
      <c r="C99" s="41" t="n"/>
      <c r="D99" s="12" t="n"/>
      <c r="E99" s="6" t="n"/>
      <c r="F99" s="12" t="n"/>
      <c r="G99" s="44" t="n"/>
      <c r="H99" s="22">
        <f>IF(F99="","",IFERROR(VLOOKUP(F99,'Paramètres &amp; instructions'!$A$5:$B$14,2,FALSE),0))</f>
        <v/>
      </c>
      <c r="I99" s="47">
        <f>IF(G99="","",IFERROR(G99*H99,0))</f>
        <v/>
      </c>
      <c r="J99" s="47">
        <f>IF(G99="","",IFERROR(G99+I99,0))</f>
        <v/>
      </c>
      <c r="K99" s="44" t="n"/>
      <c r="L99" s="47">
        <f>IF(J99="","",IFERROR(J99-K99,0))</f>
        <v/>
      </c>
      <c r="M99" s="24">
        <f>IF(A99="","",IF(L99&lt;=0,"Payée",IF(C99&lt;TODAY(),"En retard","À régler")))</f>
        <v/>
      </c>
      <c r="N99" s="6" t="n"/>
      <c r="O99" s="41" t="n"/>
      <c r="P99" s="6" t="n"/>
      <c r="Q99" s="12" t="n"/>
    </row>
    <row r="100">
      <c r="A100" s="6" t="n"/>
      <c r="B100" s="41" t="n"/>
      <c r="C100" s="41" t="n"/>
      <c r="D100" s="12" t="n"/>
      <c r="E100" s="6" t="n"/>
      <c r="F100" s="12" t="n"/>
      <c r="G100" s="44" t="n"/>
      <c r="H100" s="25">
        <f>IF(F100="","",IFERROR(VLOOKUP(F100,'Paramètres &amp; instructions'!$A$5:$B$14,2,FALSE),0))</f>
        <v/>
      </c>
      <c r="I100" s="48">
        <f>IF(G100="","",IFERROR(G100*H100,0))</f>
        <v/>
      </c>
      <c r="J100" s="48">
        <f>IF(G100="","",IFERROR(G100+I100,0))</f>
        <v/>
      </c>
      <c r="K100" s="44" t="n"/>
      <c r="L100" s="48">
        <f>IF(J100="","",IFERROR(J100-K100,0))</f>
        <v/>
      </c>
      <c r="M100" s="27">
        <f>IF(A100="","",IF(L100&lt;=0,"Payée",IF(C100&lt;TODAY(),"En retard","À régler")))</f>
        <v/>
      </c>
      <c r="N100" s="6" t="n"/>
      <c r="O100" s="41" t="n"/>
      <c r="P100" s="6" t="n"/>
      <c r="Q100" s="12" t="n"/>
    </row>
    <row r="101">
      <c r="A101" s="6" t="n"/>
      <c r="B101" s="41" t="n"/>
      <c r="C101" s="41" t="n"/>
      <c r="D101" s="12" t="n"/>
      <c r="E101" s="6" t="n"/>
      <c r="F101" s="12" t="n"/>
      <c r="G101" s="44" t="n"/>
      <c r="H101" s="22">
        <f>IF(F101="","",IFERROR(VLOOKUP(F101,'Paramètres &amp; instructions'!$A$5:$B$14,2,FALSE),0))</f>
        <v/>
      </c>
      <c r="I101" s="47">
        <f>IF(G101="","",IFERROR(G101*H101,0))</f>
        <v/>
      </c>
      <c r="J101" s="47">
        <f>IF(G101="","",IFERROR(G101+I101,0))</f>
        <v/>
      </c>
      <c r="K101" s="44" t="n"/>
      <c r="L101" s="47">
        <f>IF(J101="","",IFERROR(J101-K101,0))</f>
        <v/>
      </c>
      <c r="M101" s="24">
        <f>IF(A101="","",IF(L101&lt;=0,"Payée",IF(C101&lt;TODAY(),"En retard","À régler")))</f>
        <v/>
      </c>
      <c r="N101" s="6" t="n"/>
      <c r="O101" s="41" t="n"/>
      <c r="P101" s="6" t="n"/>
      <c r="Q101" s="12" t="n"/>
    </row>
    <row r="102">
      <c r="A102" s="6" t="n"/>
      <c r="B102" s="41" t="n"/>
      <c r="C102" s="41" t="n"/>
      <c r="D102" s="12" t="n"/>
      <c r="E102" s="6" t="n"/>
      <c r="F102" s="12" t="n"/>
      <c r="G102" s="44" t="n"/>
      <c r="H102" s="25">
        <f>IF(F102="","",IFERROR(VLOOKUP(F102,'Paramètres &amp; instructions'!$A$5:$B$14,2,FALSE),0))</f>
        <v/>
      </c>
      <c r="I102" s="48">
        <f>IF(G102="","",IFERROR(G102*H102,0))</f>
        <v/>
      </c>
      <c r="J102" s="48">
        <f>IF(G102="","",IFERROR(G102+I102,0))</f>
        <v/>
      </c>
      <c r="K102" s="44" t="n"/>
      <c r="L102" s="48">
        <f>IF(J102="","",IFERROR(J102-K102,0))</f>
        <v/>
      </c>
      <c r="M102" s="27">
        <f>IF(A102="","",IF(L102&lt;=0,"Payée",IF(C102&lt;TODAY(),"En retard","À régler")))</f>
        <v/>
      </c>
      <c r="N102" s="6" t="n"/>
      <c r="O102" s="41" t="n"/>
      <c r="P102" s="6" t="n"/>
      <c r="Q102" s="12" t="n"/>
    </row>
    <row r="103">
      <c r="A103" s="6" t="n"/>
      <c r="B103" s="41" t="n"/>
      <c r="C103" s="41" t="n"/>
      <c r="D103" s="12" t="n"/>
      <c r="E103" s="6" t="n"/>
      <c r="F103" s="12" t="n"/>
      <c r="G103" s="44" t="n"/>
      <c r="H103" s="22">
        <f>IF(F103="","",IFERROR(VLOOKUP(F103,'Paramètres &amp; instructions'!$A$5:$B$14,2,FALSE),0))</f>
        <v/>
      </c>
      <c r="I103" s="47">
        <f>IF(G103="","",IFERROR(G103*H103,0))</f>
        <v/>
      </c>
      <c r="J103" s="47">
        <f>IF(G103="","",IFERROR(G103+I103,0))</f>
        <v/>
      </c>
      <c r="K103" s="44" t="n"/>
      <c r="L103" s="47">
        <f>IF(J103="","",IFERROR(J103-K103,0))</f>
        <v/>
      </c>
      <c r="M103" s="24">
        <f>IF(A103="","",IF(L103&lt;=0,"Payée",IF(C103&lt;TODAY(),"En retard","À régler")))</f>
        <v/>
      </c>
      <c r="N103" s="6" t="n"/>
      <c r="O103" s="41" t="n"/>
      <c r="P103" s="6" t="n"/>
      <c r="Q103" s="12" t="n"/>
    </row>
    <row r="104">
      <c r="A104" s="6" t="n"/>
      <c r="B104" s="41" t="n"/>
      <c r="C104" s="41" t="n"/>
      <c r="D104" s="12" t="n"/>
      <c r="E104" s="6" t="n"/>
      <c r="F104" s="12" t="n"/>
      <c r="G104" s="44" t="n"/>
      <c r="H104" s="25">
        <f>IF(F104="","",IFERROR(VLOOKUP(F104,'Paramètres &amp; instructions'!$A$5:$B$14,2,FALSE),0))</f>
        <v/>
      </c>
      <c r="I104" s="48">
        <f>IF(G104="","",IFERROR(G104*H104,0))</f>
        <v/>
      </c>
      <c r="J104" s="48">
        <f>IF(G104="","",IFERROR(G104+I104,0))</f>
        <v/>
      </c>
      <c r="K104" s="44" t="n"/>
      <c r="L104" s="48">
        <f>IF(J104="","",IFERROR(J104-K104,0))</f>
        <v/>
      </c>
      <c r="M104" s="27">
        <f>IF(A104="","",IF(L104&lt;=0,"Payée",IF(C104&lt;TODAY(),"En retard","À régler")))</f>
        <v/>
      </c>
      <c r="N104" s="6" t="n"/>
      <c r="O104" s="41" t="n"/>
      <c r="P104" s="6" t="n"/>
      <c r="Q104" s="12" t="n"/>
    </row>
  </sheetData>
  <autoFilter ref="A4:Q104"/>
  <mergeCells count="1">
    <mergeCell ref="A1:Q1"/>
  </mergeCells>
  <conditionalFormatting sqref="M5:M104">
    <cfRule type="expression" priority="1" dxfId="0" stopIfTrue="1">
      <formula>$M5="Payée"</formula>
    </cfRule>
    <cfRule type="expression" priority="2" dxfId="1" stopIfTrue="1">
      <formula>$M5="En retard"</formula>
    </cfRule>
    <cfRule type="expression" priority="3" dxfId="2" stopIfTrue="1">
      <formula>$M5="À régler"</formula>
    </cfRule>
  </conditionalFormatting>
  <dataValidations count="2">
    <dataValidation sqref="F5:F104" showErrorMessage="1" showInputMessage="1" allowBlank="1" type="list">
      <formula1>'Paramètres &amp; instructions'!$A$5:$A$14</formula1>
    </dataValidation>
    <dataValidation sqref="N5:N104" showErrorMessage="1" showInputMessage="1" allowBlank="1" type="list">
      <formula1>"Virement,Carte bancaire,Chèque,Espèces,Prélèvement"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3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7" customWidth="1" min="3" max="3"/>
    <col width="4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</cols>
  <sheetData>
    <row r="1" ht="28" customHeight="1">
      <c r="A1" s="28" t="inlineStr">
        <is>
          <t>TABLEAU DE BORD — FACTURATION ASSOCIATIVE</t>
        </is>
      </c>
    </row>
    <row r="2"/>
    <row r="3">
      <c r="A3" s="29" t="inlineStr">
        <is>
          <t>Indicateurs synthétiques</t>
        </is>
      </c>
    </row>
    <row r="4"/>
    <row r="5">
      <c r="A5" s="30" t="inlineStr">
        <is>
          <t>Total facturé HT</t>
        </is>
      </c>
      <c r="B5" s="49">
        <f>SUM('Suivi factures'!$G$5:$G$104)</f>
        <v/>
      </c>
    </row>
    <row r="6">
      <c r="A6" s="30" t="inlineStr">
        <is>
          <t>Total facturé TTC</t>
        </is>
      </c>
      <c r="B6" s="49">
        <f>SUM('Suivi factures'!$J$5:$J$104)</f>
        <v/>
      </c>
    </row>
    <row r="7">
      <c r="A7" s="30" t="inlineStr">
        <is>
          <t>Total encaissé</t>
        </is>
      </c>
      <c r="B7" s="49">
        <f>SUM('Suivi factures'!$K$5:$K$104)</f>
        <v/>
      </c>
    </row>
    <row r="8">
      <c r="A8" s="30" t="inlineStr">
        <is>
          <t>Solde restant à encaisser</t>
        </is>
      </c>
      <c r="B8" s="49">
        <f>SUM('Suivi factures'!$L$5:$L$104)</f>
        <v/>
      </c>
    </row>
    <row r="9">
      <c r="A9" s="30" t="inlineStr">
        <is>
          <t>Nombre de factures</t>
        </is>
      </c>
      <c r="B9" s="32">
        <f>COUNTIF('Suivi factures'!$A$5:$A$104,"&lt;&gt;")</f>
        <v/>
      </c>
    </row>
    <row r="10">
      <c r="A10" s="30" t="inlineStr">
        <is>
          <t>Nombre de factures en retard</t>
        </is>
      </c>
      <c r="B10" s="32">
        <f>COUNTIF('Suivi factures'!$M$5:$M$104,"En retard")</f>
        <v/>
      </c>
    </row>
    <row r="11">
      <c r="A11" s="30" t="inlineStr">
        <is>
          <t>Taux d'encaissement</t>
        </is>
      </c>
      <c r="B11" s="33">
        <f>IFERROR(SUM('Suivi factures'!$K$5:$K$104)/SUM('Suivi factures'!$J$5:$J$104),0)</f>
        <v/>
      </c>
    </row>
    <row r="12">
      <c r="A12" s="30" t="inlineStr">
        <is>
          <t>Montant moyen d'une facture</t>
        </is>
      </c>
      <c r="B12" s="49">
        <f>IFERROR(AVERAGE('Suivi factures'!$J$5:$J$104),0)</f>
        <v/>
      </c>
    </row>
    <row r="13"/>
    <row r="14">
      <c r="A14" s="34" t="inlineStr">
        <is>
          <t>Répartition des statuts</t>
        </is>
      </c>
      <c r="B14" s="34" t="inlineStr">
        <is>
          <t>Nombre</t>
        </is>
      </c>
    </row>
    <row r="15">
      <c r="A15" s="24" t="inlineStr">
        <is>
          <t>Payée</t>
        </is>
      </c>
      <c r="B15" s="24">
        <f>COUNTIF('Suivi factures'!$M$5:$M$104,"Payée")</f>
        <v/>
      </c>
    </row>
    <row r="16">
      <c r="A16" s="27" t="inlineStr">
        <is>
          <t>À régler</t>
        </is>
      </c>
      <c r="B16" s="27">
        <f>COUNTIF('Suivi factures'!$M$5:$M$104,"À régler")</f>
        <v/>
      </c>
    </row>
    <row r="17">
      <c r="A17" s="24" t="inlineStr">
        <is>
          <t>En retard</t>
        </is>
      </c>
      <c r="B17" s="24">
        <f>COUNTIF('Suivi factures'!$M$5:$M$104,"En retard")</f>
        <v/>
      </c>
    </row>
    <row r="18"/>
    <row r="19"/>
    <row r="20">
      <c r="A20" s="34" t="inlineStr">
        <is>
          <t>Mois</t>
        </is>
      </c>
      <c r="B20" s="34" t="inlineStr">
        <is>
          <t>Date de début</t>
        </is>
      </c>
      <c r="C20" s="34" t="inlineStr">
        <is>
          <t>Montant TTC</t>
        </is>
      </c>
    </row>
    <row r="21">
      <c r="A21" s="24" t="inlineStr">
        <is>
          <t>Janvier</t>
        </is>
      </c>
      <c r="B21" s="50" t="n">
        <v>46023</v>
      </c>
      <c r="C21" s="45">
        <f>SUMIFS('Suivi factures'!$J$5:$J$104,'Suivi factures'!$B$5:$B$104,"&gt;="&amp;B21,'Suivi factures'!$B$5:$B$104,"&lt;"&amp;B22)</f>
        <v/>
      </c>
    </row>
    <row r="22">
      <c r="A22" s="27" t="inlineStr">
        <is>
          <t>Février</t>
        </is>
      </c>
      <c r="B22" s="51" t="n">
        <v>46054</v>
      </c>
      <c r="C22" s="46">
        <f>SUMIFS('Suivi factures'!$J$5:$J$104,'Suivi factures'!$B$5:$B$104,"&gt;="&amp;B22,'Suivi factures'!$B$5:$B$104,"&lt;"&amp;B23)</f>
        <v/>
      </c>
    </row>
    <row r="23">
      <c r="A23" s="24" t="inlineStr">
        <is>
          <t>Mars</t>
        </is>
      </c>
      <c r="B23" s="50" t="n">
        <v>46082</v>
      </c>
      <c r="C23" s="45">
        <f>SUMIFS('Suivi factures'!$J$5:$J$104,'Suivi factures'!$B$5:$B$104,"&gt;="&amp;B23,'Suivi factures'!$B$5:$B$104,"&lt;"&amp;B24)</f>
        <v/>
      </c>
    </row>
    <row r="24">
      <c r="A24" s="27" t="inlineStr">
        <is>
          <t>Avril</t>
        </is>
      </c>
      <c r="B24" s="51" t="n">
        <v>46113</v>
      </c>
      <c r="C24" s="46">
        <f>SUMIFS('Suivi factures'!$J$5:$J$104,'Suivi factures'!$B$5:$B$104,"&gt;="&amp;B24,'Suivi factures'!$B$5:$B$104,"&lt;"&amp;B25)</f>
        <v/>
      </c>
    </row>
    <row r="25">
      <c r="A25" s="24" t="inlineStr">
        <is>
          <t>Mai</t>
        </is>
      </c>
      <c r="B25" s="50" t="n">
        <v>46143</v>
      </c>
      <c r="C25" s="45">
        <f>SUMIFS('Suivi factures'!$J$5:$J$104,'Suivi factures'!$B$5:$B$104,"&gt;="&amp;B25,'Suivi factures'!$B$5:$B$104,"&lt;"&amp;B26)</f>
        <v/>
      </c>
    </row>
    <row r="26">
      <c r="A26" s="27" t="inlineStr">
        <is>
          <t>Juin</t>
        </is>
      </c>
      <c r="B26" s="51" t="n">
        <v>46174</v>
      </c>
      <c r="C26" s="46">
        <f>SUMIFS('Suivi factures'!$J$5:$J$104,'Suivi factures'!$B$5:$B$104,"&gt;="&amp;B26,'Suivi factures'!$B$5:$B$104,"&lt;"&amp;B27)</f>
        <v/>
      </c>
    </row>
    <row r="27">
      <c r="A27" s="24" t="inlineStr">
        <is>
          <t>Juillet</t>
        </is>
      </c>
      <c r="B27" s="50" t="n">
        <v>46204</v>
      </c>
      <c r="C27" s="45">
        <f>SUMIFS('Suivi factures'!$J$5:$J$104,'Suivi factures'!$B$5:$B$104,"&gt;="&amp;B27,'Suivi factures'!$B$5:$B$104,"&lt;"&amp;B28)</f>
        <v/>
      </c>
    </row>
    <row r="28">
      <c r="A28" s="27" t="inlineStr">
        <is>
          <t>Août</t>
        </is>
      </c>
      <c r="B28" s="51" t="n">
        <v>46235</v>
      </c>
      <c r="C28" s="46">
        <f>SUMIFS('Suivi factures'!$J$5:$J$104,'Suivi factures'!$B$5:$B$104,"&gt;="&amp;B28,'Suivi factures'!$B$5:$B$104,"&lt;"&amp;B29)</f>
        <v/>
      </c>
    </row>
    <row r="29">
      <c r="A29" s="24" t="inlineStr">
        <is>
          <t>Septembre</t>
        </is>
      </c>
      <c r="B29" s="50" t="n">
        <v>46266</v>
      </c>
      <c r="C29" s="45">
        <f>SUMIFS('Suivi factures'!$J$5:$J$104,'Suivi factures'!$B$5:$B$104,"&gt;="&amp;B29,'Suivi factures'!$B$5:$B$104,"&lt;"&amp;B30)</f>
        <v/>
      </c>
    </row>
    <row r="30" hidden="1">
      <c r="A30" s="37" t="inlineStr">
        <is>
          <t>Borne suivante</t>
        </is>
      </c>
      <c r="B30" s="52" t="n">
        <v>46296</v>
      </c>
      <c r="C30" s="37" t="n"/>
    </row>
  </sheetData>
  <mergeCells count="1">
    <mergeCell ref="A1:Q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4" customWidth="1" min="4" max="4"/>
    <col width="26" customWidth="1" min="5" max="5"/>
    <col width="48" customWidth="1" min="6" max="6"/>
    <col width="14" customWidth="1" min="7" max="7"/>
    <col width="14" customWidth="1" min="8" max="8"/>
  </cols>
  <sheetData>
    <row r="1" ht="28" customHeight="1">
      <c r="A1" s="1" t="inlineStr">
        <is>
          <t>PARAMÈTRES ET INSTRUCTIONS</t>
        </is>
      </c>
    </row>
    <row r="2"/>
    <row r="3">
      <c r="A3" s="39" t="inlineStr">
        <is>
          <t>Table de correspondance des prestations</t>
        </is>
      </c>
      <c r="E3" s="39" t="inlineStr">
        <is>
          <t>Informations de l'association</t>
        </is>
      </c>
    </row>
    <row r="4">
      <c r="A4" s="11" t="inlineStr">
        <is>
          <t>Désignation ou type de prestation</t>
        </is>
      </c>
      <c r="B4" s="11" t="inlineStr">
        <is>
          <t>Taux de TVA</t>
        </is>
      </c>
      <c r="C4" s="11" t="inlineStr">
        <is>
          <t>Unité</t>
        </is>
      </c>
      <c r="E4" s="4" t="inlineStr">
        <is>
          <t>Nom de l'association</t>
        </is>
      </c>
      <c r="F4" s="3" t="inlineStr">
        <is>
          <t>Les Horizons Solidaires</t>
        </is>
      </c>
    </row>
    <row r="5">
      <c r="A5" s="12" t="inlineStr">
        <is>
          <t>Adhésion annuelle</t>
        </is>
      </c>
      <c r="B5" s="14" t="n">
        <v>0</v>
      </c>
      <c r="C5" s="6" t="inlineStr">
        <is>
          <t>adhésion</t>
        </is>
      </c>
      <c r="E5" s="4" t="inlineStr">
        <is>
          <t>Adresse</t>
        </is>
      </c>
      <c r="F5" s="3" t="inlineStr">
        <is>
          <t>12 rue des Lilas</t>
        </is>
      </c>
    </row>
    <row r="6">
      <c r="A6" s="12" t="inlineStr">
        <is>
          <t>Stage sportif</t>
        </is>
      </c>
      <c r="B6" s="14" t="n">
        <v>0.2</v>
      </c>
      <c r="C6" s="6" t="inlineStr">
        <is>
          <t>heure</t>
        </is>
      </c>
      <c r="E6" s="4" t="inlineStr">
        <is>
          <t>Code postal et ville</t>
        </is>
      </c>
      <c r="F6" s="3" t="inlineStr">
        <is>
          <t>69003 Lyon</t>
        </is>
      </c>
    </row>
    <row r="7">
      <c r="A7" s="12" t="inlineStr">
        <is>
          <t>Atelier inclusif</t>
        </is>
      </c>
      <c r="B7" s="14" t="n">
        <v>0.1</v>
      </c>
      <c r="C7" s="6" t="inlineStr">
        <is>
          <t>heure</t>
        </is>
      </c>
      <c r="E7" s="4" t="inlineStr">
        <is>
          <t>SIRET</t>
        </is>
      </c>
      <c r="F7" s="3" t="inlineStr">
        <is>
          <t>123 456 789 00012 — fictif</t>
        </is>
      </c>
    </row>
    <row r="8">
      <c r="A8" s="12" t="inlineStr">
        <is>
          <t>Mise à disposition de matériel</t>
        </is>
      </c>
      <c r="B8" s="14" t="n">
        <v>0.2</v>
      </c>
      <c r="C8" s="6" t="inlineStr">
        <is>
          <t>forfait</t>
        </is>
      </c>
      <c r="E8" s="4" t="inlineStr">
        <is>
          <t>RNA</t>
        </is>
      </c>
      <c r="F8" s="3" t="inlineStr">
        <is>
          <t>W691012345 — fictif</t>
        </is>
      </c>
    </row>
    <row r="9">
      <c r="A9" s="12" t="inlineStr">
        <is>
          <t>Vente de supports solidaires</t>
        </is>
      </c>
      <c r="B9" s="14" t="n">
        <v>0.055</v>
      </c>
      <c r="C9" s="6" t="inlineStr">
        <is>
          <t>exemplaire</t>
        </is>
      </c>
      <c r="E9" s="4" t="inlineStr">
        <is>
          <t>TVA intracommunautaire</t>
        </is>
      </c>
      <c r="F9" s="3" t="inlineStr">
        <is>
          <t>Non applicable — à vérifier</t>
        </is>
      </c>
    </row>
    <row r="10">
      <c r="A10" s="12" t="inlineStr">
        <is>
          <t>Formation premiers secours</t>
        </is>
      </c>
      <c r="B10" s="14" t="n">
        <v>0.2</v>
      </c>
      <c r="C10" s="6" t="inlineStr">
        <is>
          <t>forfait</t>
        </is>
      </c>
      <c r="E10" s="4" t="inlineStr">
        <is>
          <t>IBAN</t>
        </is>
      </c>
      <c r="F10" s="3" t="inlineStr">
        <is>
          <t>EXEMPLE FICTIF — FR76 3000 6000 0112 3456 7890 189</t>
        </is>
      </c>
    </row>
    <row r="11">
      <c r="A11" s="12" t="inlineStr">
        <is>
          <t>Animation de quartier</t>
        </is>
      </c>
      <c r="B11" s="14" t="n">
        <v>0.1</v>
      </c>
      <c r="C11" s="6" t="inlineStr">
        <is>
          <t>heure</t>
        </is>
      </c>
      <c r="E11" s="4" t="inlineStr">
        <is>
          <t>BIC</t>
        </is>
      </c>
      <c r="F11" s="3" t="inlineStr">
        <is>
          <t>EXEMPLE FICTIF — AGRIFRPPXXX</t>
        </is>
      </c>
    </row>
    <row r="12">
      <c r="A12" s="12" t="inlineStr">
        <is>
          <t>Accompagnement individuel</t>
        </is>
      </c>
      <c r="B12" s="14" t="n">
        <v>0.2</v>
      </c>
      <c r="C12" s="6" t="inlineStr">
        <is>
          <t>forfait</t>
        </is>
      </c>
    </row>
    <row r="13">
      <c r="A13" s="12" t="inlineStr">
        <is>
          <t>Organisation événementielle</t>
        </is>
      </c>
      <c r="B13" s="14" t="n">
        <v>0.2</v>
      </c>
      <c r="C13" s="6" t="inlineStr">
        <is>
          <t>forfait</t>
        </is>
      </c>
    </row>
    <row r="14">
      <c r="A14" s="12" t="inlineStr">
        <is>
          <t>Publication solidaire</t>
        </is>
      </c>
      <c r="B14" s="14" t="n">
        <v>0.021</v>
      </c>
      <c r="C14" s="6" t="inlineStr">
        <is>
          <t>exemplaire</t>
        </is>
      </c>
    </row>
    <row r="15"/>
    <row r="16"/>
    <row r="17">
      <c r="A17" s="39" t="inlineStr">
        <is>
          <t>Instructions d'utilisation</t>
        </is>
      </c>
    </row>
    <row r="18" ht="30" customHeight="1">
      <c r="A18" s="40" t="inlineStr">
        <is>
          <t>•</t>
        </is>
      </c>
      <c r="B18" s="19" t="inlineStr">
        <is>
          <t>Modifier uniquement les cellules jaunes.</t>
        </is>
      </c>
    </row>
    <row r="19" ht="30" customHeight="1">
      <c r="A19" s="40" t="inlineStr">
        <is>
          <t>•</t>
        </is>
      </c>
      <c r="B19" s="19" t="inlineStr">
        <is>
          <t>Vérifier le statut juridique de l'association et son assujettissement éventuel à la TVA.</t>
        </is>
      </c>
    </row>
    <row r="20" ht="30" customHeight="1">
      <c r="A20" s="40" t="inlineStr">
        <is>
          <t>•</t>
        </is>
      </c>
      <c r="B20" s="19" t="inlineStr">
        <is>
          <t>Adapter la mention de l'article 293 B du CGI selon votre situation réelle.</t>
        </is>
      </c>
    </row>
    <row r="21" ht="30" customHeight="1">
      <c r="A21" s="40" t="inlineStr">
        <is>
          <t>•</t>
        </is>
      </c>
      <c r="B21" s="19" t="inlineStr">
        <is>
          <t>Numéroter les factures sans rupture et conserver une copie de chaque facture émise.</t>
        </is>
      </c>
    </row>
    <row r="22" ht="30" customHeight="1">
      <c r="A22" s="40" t="inlineStr">
        <is>
          <t>•</t>
        </is>
      </c>
      <c r="B22" s="19" t="inlineStr">
        <is>
          <t>Conserver les justificatifs conformément aux règles comptables et aux principes du RGPD.</t>
        </is>
      </c>
    </row>
    <row r="23" ht="30" customHeight="1">
      <c r="A23" s="40" t="inlineStr">
        <is>
          <t>•</t>
        </is>
      </c>
      <c r="B23" s="19" t="inlineStr">
        <is>
          <t>Vérifier les obligations de facturation électronique, notamment Factur-X ou Chorus Pro lorsque pertinentes.</t>
        </is>
      </c>
    </row>
    <row r="24" ht="30" customHeight="1">
      <c r="A24" s="40" t="inlineStr">
        <is>
          <t>•</t>
        </is>
      </c>
      <c r="B24" s="19" t="inlineStr">
        <is>
          <t>Contrôler les coordonnées bancaires et les pénalités de retard avant l'envoi au client.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2026-09-08T21:02:54Z</dcterms:created>
  <dcterms:modified xmlns:dcterms="http://purl.org/dc/terms/" xmlns:xsi="http://www.w3.org/2001/XMLSchema-instance" xsi:type="dcterms:W3CDTF">2026-09-08T21:02:54Z</dcterms:modified>
</cp:coreProperties>
</file>