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 de frai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JJ/MM/AAAA"/>
    <numFmt numFmtId="165" formatCode="# ##0,00 &quot;€&quot;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1" pivotButton="0" quotePrefix="0" xfId="0"/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6" fontId="0" fillId="3" borderId="1" pivotButton="0" quotePrefix="0" xfId="0"/>
    <xf numFmtId="0" fontId="0" fillId="3" borderId="1" pivotButton="0" quotePrefix="0" xfId="0"/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right" vertical="center"/>
    </xf>
    <xf numFmtId="166" fontId="0" fillId="5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3" fillId="0" borderId="1" applyAlignment="1" pivotButton="0" quotePrefix="0" xfId="0">
      <alignment horizontal="right" vertical="center"/>
    </xf>
    <xf numFmtId="165" fontId="3" fillId="6" borderId="1" pivotButton="0" quotePrefix="0" xfId="0"/>
    <xf numFmtId="0" fontId="1" fillId="0" borderId="0" pivotButton="0" quotePrefix="0" xfId="0"/>
    <xf numFmtId="0" fontId="2" fillId="6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0" fontId="2" fillId="2" borderId="1" pivotButton="0" quotePrefix="0" xfId="0"/>
    <xf numFmtId="0" fontId="0" fillId="0" borderId="1" pivotButton="0" quotePrefix="0" xfId="0"/>
    <xf numFmtId="0" fontId="2" fillId="6" borderId="1" applyAlignment="1" pivotButton="0" quotePrefix="0" xfId="0">
      <alignment horizontal="center" vertical="center" wrapText="1"/>
    </xf>
    <xf numFmtId="165" fontId="0" fillId="3" borderId="1" pivotButton="0" quotePrefix="0" xfId="0"/>
    <xf numFmtId="165" fontId="0" fillId="5" borderId="1" pivotButton="0" quotePrefix="0" xfId="0"/>
    <xf numFmtId="0" fontId="3" fillId="3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1FAE5"/>
          <b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TTC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bord'!B9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bord'!$A$10:$A$17</f>
            </numRef>
          </cat>
          <val>
            <numRef>
              <f>'Tableau de bord'!$B$10:$B$17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TTC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bord'!F9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bord'!$E$10:$E$19</f>
            </numRef>
          </cat>
          <val>
            <numRef>
              <f>'Tableau de bord'!$F$10:$F$19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15" customWidth="1" min="4" max="4"/>
    <col width="26" customWidth="1" min="5" max="5"/>
    <col width="15" customWidth="1" min="6" max="6"/>
    <col width="13" customWidth="1" min="7" max="7"/>
    <col width="10" customWidth="1" min="8" max="8"/>
    <col width="13" customWidth="1" min="9" max="9"/>
    <col width="13" customWidth="1" min="10" max="10"/>
    <col width="12" customWidth="1" min="11" max="11"/>
    <col width="13" customWidth="1" min="12" max="12"/>
    <col width="13" customWidth="1" min="13" max="13"/>
    <col width="15" customWidth="1" min="14" max="14"/>
    <col width="18" customWidth="1" min="15" max="15"/>
  </cols>
  <sheetData>
    <row r="1" ht="28" customHeight="1">
      <c r="A1" s="1" t="inlineStr">
        <is>
          <t>NOTE DE FRAIS - SUIVI DÉTAILLÉ AVEC TVA</t>
        </is>
      </c>
    </row>
    <row r="2"/>
    <row r="3" ht="32" customHeight="1">
      <c r="A3" s="2" t="inlineStr">
        <is>
          <t>Date</t>
        </is>
      </c>
      <c r="B3" s="2" t="inlineStr">
        <is>
          <t>Collaborateur</t>
        </is>
      </c>
      <c r="C3" s="2" t="inlineStr">
        <is>
          <t>Ville</t>
        </is>
      </c>
      <c r="D3" s="2" t="inlineStr">
        <is>
          <t>Catégorie</t>
        </is>
      </c>
      <c r="E3" s="2" t="inlineStr">
        <is>
          <t>Description</t>
        </is>
      </c>
      <c r="F3" s="2" t="inlineStr">
        <is>
          <t>Mode de paiement</t>
        </is>
      </c>
      <c r="G3" s="2" t="inlineStr">
        <is>
          <t>Montant TTC</t>
        </is>
      </c>
      <c r="H3" s="2" t="inlineStr">
        <is>
          <t>Taux TVA</t>
        </is>
      </c>
      <c r="I3" s="2" t="inlineStr">
        <is>
          <t>Montant TVA</t>
        </is>
      </c>
      <c r="J3" s="2" t="inlineStr">
        <is>
          <t>Montant HT</t>
        </is>
      </c>
      <c r="K3" s="2" t="inlineStr">
        <is>
          <t>Justificatif</t>
        </is>
      </c>
      <c r="L3" s="2" t="inlineStr">
        <is>
          <t>Statut</t>
        </is>
      </c>
      <c r="M3" s="3" t="inlineStr">
        <is>
          <t>Écart taux</t>
        </is>
      </c>
      <c r="N3" s="3" t="inlineStr">
        <is>
          <t>Catégorie</t>
        </is>
      </c>
      <c r="O3" s="3" t="inlineStr">
        <is>
          <t>Taux TVA standard</t>
        </is>
      </c>
    </row>
    <row r="4">
      <c r="A4" s="4" t="inlineStr">
        <is>
          <t>15/01/2026</t>
        </is>
      </c>
      <c r="B4" s="5" t="inlineStr">
        <is>
          <t>Camille Dubois</t>
        </is>
      </c>
      <c r="C4" s="5" t="inlineStr">
        <is>
          <t>Paris</t>
        </is>
      </c>
      <c r="D4" s="5" t="inlineStr">
        <is>
          <t>Transport</t>
        </is>
      </c>
      <c r="E4" s="5" t="inlineStr">
        <is>
          <t>Taxi aéroport CDG</t>
        </is>
      </c>
      <c r="F4" s="5" t="inlineStr">
        <is>
          <t>Carte pro</t>
        </is>
      </c>
      <c r="G4" s="6" t="n">
        <v>45</v>
      </c>
      <c r="H4" s="7" t="n">
        <v>0.1</v>
      </c>
      <c r="I4" s="8">
        <f>IFERROR(G4-J4,0)</f>
        <v/>
      </c>
      <c r="J4" s="8">
        <f>IFERROR(G4/(1+H4),0)</f>
        <v/>
      </c>
      <c r="K4" s="5" t="inlineStr">
        <is>
          <t>Oui</t>
        </is>
      </c>
      <c r="L4" s="5" t="inlineStr">
        <is>
          <t>Validé</t>
        </is>
      </c>
      <c r="M4" s="9">
        <f>IFERROR(H4-VLOOKUP(D4,$N$4:$O$11,2,FALSE),0)</f>
        <v/>
      </c>
      <c r="N4" s="10" t="inlineStr">
        <is>
          <t>Transport</t>
        </is>
      </c>
      <c r="O4" s="9" t="n">
        <v>0.1</v>
      </c>
    </row>
    <row r="5">
      <c r="A5" s="11" t="inlineStr">
        <is>
          <t>18/01/2026</t>
        </is>
      </c>
      <c r="B5" s="12" t="inlineStr">
        <is>
          <t>Julien Martin</t>
        </is>
      </c>
      <c r="C5" s="12" t="inlineStr">
        <is>
          <t>Lyon</t>
        </is>
      </c>
      <c r="D5" s="12" t="inlineStr">
        <is>
          <t>Hébergement</t>
        </is>
      </c>
      <c r="E5" s="12" t="inlineStr">
        <is>
          <t>Hôtel Ibis 2 nuits</t>
        </is>
      </c>
      <c r="F5" s="12" t="inlineStr">
        <is>
          <t>Carte pro</t>
        </is>
      </c>
      <c r="G5" s="6" t="n">
        <v>180</v>
      </c>
      <c r="H5" s="7" t="n">
        <v>0.1</v>
      </c>
      <c r="I5" s="13">
        <f>IFERROR(G5-J5,0)</f>
        <v/>
      </c>
      <c r="J5" s="13">
        <f>IFERROR(G5/(1+H5),0)</f>
        <v/>
      </c>
      <c r="K5" s="12" t="inlineStr">
        <is>
          <t>Oui</t>
        </is>
      </c>
      <c r="L5" s="12" t="inlineStr">
        <is>
          <t>Validé</t>
        </is>
      </c>
      <c r="M5" s="14">
        <f>IFERROR(H5-VLOOKUP(D5,$N$4:$O$11,2,FALSE),0)</f>
        <v/>
      </c>
      <c r="N5" s="15" t="inlineStr">
        <is>
          <t>Hébergement</t>
        </is>
      </c>
      <c r="O5" s="14" t="n">
        <v>0.1</v>
      </c>
    </row>
    <row r="6">
      <c r="A6" s="4" t="inlineStr">
        <is>
          <t>22/01/2026</t>
        </is>
      </c>
      <c r="B6" s="5" t="inlineStr">
        <is>
          <t>Léa Bernard</t>
        </is>
      </c>
      <c r="C6" s="5" t="inlineStr">
        <is>
          <t>Marseille</t>
        </is>
      </c>
      <c r="D6" s="5" t="inlineStr">
        <is>
          <t>Repas</t>
        </is>
      </c>
      <c r="E6" s="5" t="inlineStr">
        <is>
          <t>Déjeuner client</t>
        </is>
      </c>
      <c r="F6" s="5" t="inlineStr">
        <is>
          <t>Carte perso</t>
        </is>
      </c>
      <c r="G6" s="6" t="n">
        <v>62.5</v>
      </c>
      <c r="H6" s="7" t="n">
        <v>0.1</v>
      </c>
      <c r="I6" s="8">
        <f>IFERROR(G6-J6,0)</f>
        <v/>
      </c>
      <c r="J6" s="8">
        <f>IFERROR(G6/(1+H6),0)</f>
        <v/>
      </c>
      <c r="K6" s="5" t="inlineStr">
        <is>
          <t>Oui</t>
        </is>
      </c>
      <c r="L6" s="5" t="inlineStr">
        <is>
          <t>En attente</t>
        </is>
      </c>
      <c r="M6" s="9">
        <f>IFERROR(H6-VLOOKUP(D6,$N$4:$O$11,2,FALSE),0)</f>
        <v/>
      </c>
      <c r="N6" s="10" t="inlineStr">
        <is>
          <t>Repas</t>
        </is>
      </c>
      <c r="O6" s="9" t="n">
        <v>0.1</v>
      </c>
    </row>
    <row r="7">
      <c r="A7" s="11" t="inlineStr">
        <is>
          <t>25/01/2026</t>
        </is>
      </c>
      <c r="B7" s="12" t="inlineStr">
        <is>
          <t>Thomas Petit</t>
        </is>
      </c>
      <c r="C7" s="12" t="inlineStr">
        <is>
          <t>Toulouse</t>
        </is>
      </c>
      <c r="D7" s="12" t="inlineStr">
        <is>
          <t>Carburant</t>
        </is>
      </c>
      <c r="E7" s="12" t="inlineStr">
        <is>
          <t>Plein essence véhicule société</t>
        </is>
      </c>
      <c r="F7" s="12" t="inlineStr">
        <is>
          <t>Carte pro</t>
        </is>
      </c>
      <c r="G7" s="6" t="n">
        <v>75</v>
      </c>
      <c r="H7" s="7" t="n">
        <v>0.2</v>
      </c>
      <c r="I7" s="13">
        <f>IFERROR(G7-J7,0)</f>
        <v/>
      </c>
      <c r="J7" s="13">
        <f>IFERROR(G7/(1+H7),0)</f>
        <v/>
      </c>
      <c r="K7" s="12" t="inlineStr">
        <is>
          <t>Oui</t>
        </is>
      </c>
      <c r="L7" s="12" t="inlineStr">
        <is>
          <t>Validé</t>
        </is>
      </c>
      <c r="M7" s="14">
        <f>IFERROR(H7-VLOOKUP(D7,$N$4:$O$11,2,FALSE),0)</f>
        <v/>
      </c>
      <c r="N7" s="15" t="inlineStr">
        <is>
          <t>Carburant</t>
        </is>
      </c>
      <c r="O7" s="14" t="n">
        <v>0.2</v>
      </c>
    </row>
    <row r="8">
      <c r="A8" s="4" t="inlineStr">
        <is>
          <t>29/01/2026</t>
        </is>
      </c>
      <c r="B8" s="5" t="inlineStr">
        <is>
          <t>Chloé Robert</t>
        </is>
      </c>
      <c r="C8" s="5" t="inlineStr">
        <is>
          <t>Bordeaux</t>
        </is>
      </c>
      <c r="D8" s="5" t="inlineStr">
        <is>
          <t>Fournitures</t>
        </is>
      </c>
      <c r="E8" s="5" t="inlineStr">
        <is>
          <t>Cartouches imprimante</t>
        </is>
      </c>
      <c r="F8" s="5" t="inlineStr">
        <is>
          <t>Carte perso</t>
        </is>
      </c>
      <c r="G8" s="6" t="n">
        <v>38.9</v>
      </c>
      <c r="H8" s="7" t="n">
        <v>0.2</v>
      </c>
      <c r="I8" s="8">
        <f>IFERROR(G8-J8,0)</f>
        <v/>
      </c>
      <c r="J8" s="8">
        <f>IFERROR(G8/(1+H8),0)</f>
        <v/>
      </c>
      <c r="K8" s="5" t="inlineStr">
        <is>
          <t>Non</t>
        </is>
      </c>
      <c r="L8" s="5" t="inlineStr">
        <is>
          <t>Refusé</t>
        </is>
      </c>
      <c r="M8" s="9">
        <f>IFERROR(H8-VLOOKUP(D8,$N$4:$O$11,2,FALSE),0)</f>
        <v/>
      </c>
      <c r="N8" s="10" t="inlineStr">
        <is>
          <t>Fournitures</t>
        </is>
      </c>
      <c r="O8" s="9" t="n">
        <v>0.2</v>
      </c>
    </row>
    <row r="9">
      <c r="A9" s="11" t="inlineStr">
        <is>
          <t>03/02/2026</t>
        </is>
      </c>
      <c r="B9" s="12" t="inlineStr">
        <is>
          <t>Nicolas Simon</t>
        </is>
      </c>
      <c r="C9" s="12" t="inlineStr">
        <is>
          <t>Lille</t>
        </is>
      </c>
      <c r="D9" s="12" t="inlineStr">
        <is>
          <t>Péage</t>
        </is>
      </c>
      <c r="E9" s="12" t="inlineStr">
        <is>
          <t>Autoroute A1</t>
        </is>
      </c>
      <c r="F9" s="12" t="inlineStr">
        <is>
          <t>Carte pro</t>
        </is>
      </c>
      <c r="G9" s="6" t="n">
        <v>24.3</v>
      </c>
      <c r="H9" s="7" t="n">
        <v>0.2</v>
      </c>
      <c r="I9" s="13">
        <f>IFERROR(G9-J9,0)</f>
        <v/>
      </c>
      <c r="J9" s="13">
        <f>IFERROR(G9/(1+H9),0)</f>
        <v/>
      </c>
      <c r="K9" s="12" t="inlineStr">
        <is>
          <t>Oui</t>
        </is>
      </c>
      <c r="L9" s="12" t="inlineStr">
        <is>
          <t>Validé</t>
        </is>
      </c>
      <c r="M9" s="14">
        <f>IFERROR(H9-VLOOKUP(D9,$N$4:$O$11,2,FALSE),0)</f>
        <v/>
      </c>
      <c r="N9" s="15" t="inlineStr">
        <is>
          <t>Péage</t>
        </is>
      </c>
      <c r="O9" s="14" t="n">
        <v>0.2</v>
      </c>
    </row>
    <row r="10">
      <c r="A10" s="4" t="inlineStr">
        <is>
          <t>07/02/2026</t>
        </is>
      </c>
      <c r="B10" s="5" t="inlineStr">
        <is>
          <t>Manon Laurent</t>
        </is>
      </c>
      <c r="C10" s="5" t="inlineStr">
        <is>
          <t>Nantes</t>
        </is>
      </c>
      <c r="D10" s="5" t="inlineStr">
        <is>
          <t>Parking</t>
        </is>
      </c>
      <c r="E10" s="5" t="inlineStr">
        <is>
          <t>Parking gare Nantes</t>
        </is>
      </c>
      <c r="F10" s="5" t="inlineStr">
        <is>
          <t>Carte perso</t>
        </is>
      </c>
      <c r="G10" s="6" t="n">
        <v>15</v>
      </c>
      <c r="H10" s="7" t="n">
        <v>0.2</v>
      </c>
      <c r="I10" s="8">
        <f>IFERROR(G10-J10,0)</f>
        <v/>
      </c>
      <c r="J10" s="8">
        <f>IFERROR(G10/(1+H10),0)</f>
        <v/>
      </c>
      <c r="K10" s="5" t="inlineStr">
        <is>
          <t>Oui</t>
        </is>
      </c>
      <c r="L10" s="5" t="inlineStr">
        <is>
          <t>Validé</t>
        </is>
      </c>
      <c r="M10" s="9">
        <f>IFERROR(H10-VLOOKUP(D10,$N$4:$O$11,2,FALSE),0)</f>
        <v/>
      </c>
      <c r="N10" s="10" t="inlineStr">
        <is>
          <t>Parking</t>
        </is>
      </c>
      <c r="O10" s="9" t="n">
        <v>0.2</v>
      </c>
    </row>
    <row r="11">
      <c r="A11" s="11" t="inlineStr">
        <is>
          <t>11/02/2026</t>
        </is>
      </c>
      <c r="B11" s="12" t="inlineStr">
        <is>
          <t>Antoine Michel</t>
        </is>
      </c>
      <c r="C11" s="12" t="inlineStr">
        <is>
          <t>Strasbourg</t>
        </is>
      </c>
      <c r="D11" s="12" t="inlineStr">
        <is>
          <t>Transport</t>
        </is>
      </c>
      <c r="E11" s="12" t="inlineStr">
        <is>
          <t>Billet TGV Strasbourg-Paris</t>
        </is>
      </c>
      <c r="F11" s="12" t="inlineStr">
        <is>
          <t>Carte pro</t>
        </is>
      </c>
      <c r="G11" s="6" t="n">
        <v>98</v>
      </c>
      <c r="H11" s="7" t="n">
        <v>0.1</v>
      </c>
      <c r="I11" s="13">
        <f>IFERROR(G11-J11,0)</f>
        <v/>
      </c>
      <c r="J11" s="13">
        <f>IFERROR(G11/(1+H11),0)</f>
        <v/>
      </c>
      <c r="K11" s="12" t="inlineStr">
        <is>
          <t>Oui</t>
        </is>
      </c>
      <c r="L11" s="12" t="inlineStr">
        <is>
          <t>En attente</t>
        </is>
      </c>
      <c r="M11" s="14">
        <f>IFERROR(H11-VLOOKUP(D11,$N$4:$O$11,2,FALSE),0)</f>
        <v/>
      </c>
      <c r="N11" s="15" t="inlineStr">
        <is>
          <t>Divers</t>
        </is>
      </c>
      <c r="O11" s="14" t="n">
        <v>0.2</v>
      </c>
    </row>
    <row r="12">
      <c r="A12" s="4" t="inlineStr">
        <is>
          <t>14/02/2026</t>
        </is>
      </c>
      <c r="B12" s="5" t="inlineStr">
        <is>
          <t>Sarah Garcia</t>
        </is>
      </c>
      <c r="C12" s="5" t="inlineStr">
        <is>
          <t>Rennes</t>
        </is>
      </c>
      <c r="D12" s="5" t="inlineStr">
        <is>
          <t>Repas</t>
        </is>
      </c>
      <c r="E12" s="5" t="inlineStr">
        <is>
          <t>Restaurant séminaire équipe</t>
        </is>
      </c>
      <c r="F12" s="5" t="inlineStr">
        <is>
          <t>Carte pro</t>
        </is>
      </c>
      <c r="G12" s="6" t="n">
        <v>145</v>
      </c>
      <c r="H12" s="7" t="n">
        <v>0.1</v>
      </c>
      <c r="I12" s="8">
        <f>IFERROR(G12-J12,0)</f>
        <v/>
      </c>
      <c r="J12" s="8">
        <f>IFERROR(G12/(1+H12),0)</f>
        <v/>
      </c>
      <c r="K12" s="5" t="inlineStr">
        <is>
          <t>Oui</t>
        </is>
      </c>
      <c r="L12" s="5" t="inlineStr">
        <is>
          <t>Validé</t>
        </is>
      </c>
      <c r="M12" s="9">
        <f>IFERROR(H12-VLOOKUP(D12,$N$4:$O$11,2,FALSE),0)</f>
        <v/>
      </c>
    </row>
    <row r="13">
      <c r="A13" s="11" t="inlineStr">
        <is>
          <t>18/02/2026</t>
        </is>
      </c>
      <c r="B13" s="12" t="inlineStr">
        <is>
          <t>Maxime David</t>
        </is>
      </c>
      <c r="C13" s="12" t="inlineStr">
        <is>
          <t>Montpellier</t>
        </is>
      </c>
      <c r="D13" s="12" t="inlineStr">
        <is>
          <t>Divers</t>
        </is>
      </c>
      <c r="E13" s="12" t="inlineStr">
        <is>
          <t>Frais de représentation</t>
        </is>
      </c>
      <c r="F13" s="12" t="inlineStr">
        <is>
          <t>Carte perso</t>
        </is>
      </c>
      <c r="G13" s="6" t="n">
        <v>52</v>
      </c>
      <c r="H13" s="7" t="n">
        <v>0.2</v>
      </c>
      <c r="I13" s="13">
        <f>IFERROR(G13-J13,0)</f>
        <v/>
      </c>
      <c r="J13" s="13">
        <f>IFERROR(G13/(1+H13),0)</f>
        <v/>
      </c>
      <c r="K13" s="12" t="inlineStr">
        <is>
          <t>Non</t>
        </is>
      </c>
      <c r="L13" s="12" t="inlineStr">
        <is>
          <t>En attente</t>
        </is>
      </c>
      <c r="M13" s="14">
        <f>IFERROR(H13-VLOOKUP(D13,$N$4:$O$11,2,FALSE),0)</f>
        <v/>
      </c>
    </row>
    <row r="14">
      <c r="A14" s="16" t="n"/>
      <c r="B14" s="16" t="n"/>
      <c r="C14" s="16" t="n"/>
      <c r="D14" s="16" t="n"/>
      <c r="E14" s="16" t="n"/>
      <c r="F14" s="17" t="inlineStr">
        <is>
          <t>TOTAUX</t>
        </is>
      </c>
      <c r="G14" s="18">
        <f>SUM(G4:G13)</f>
        <v/>
      </c>
      <c r="H14" s="16" t="n"/>
      <c r="I14" s="18">
        <f>SUM(I4:I13)</f>
        <v/>
      </c>
      <c r="J14" s="18">
        <f>SUM(J4:J13)</f>
        <v/>
      </c>
      <c r="K14" s="16" t="n"/>
      <c r="L14" s="16" t="n"/>
    </row>
  </sheetData>
  <mergeCells count="1">
    <mergeCell ref="A1:L1"/>
  </mergeCells>
  <conditionalFormatting sqref="L4:L13">
    <cfRule type="expression" priority="1" dxfId="0" stopIfTrue="1">
      <formula>L4="Validé"</formula>
    </cfRule>
    <cfRule type="expression" priority="2" dxfId="1" stopIfTrue="1">
      <formula>L4="Refusé"</formula>
    </cfRule>
    <cfRule type="expression" priority="3" dxfId="2" stopIfTrue="1">
      <formula>L4="En attente"</formula>
    </cfRule>
  </conditionalFormatting>
  <conditionalFormatting sqref="K4:K13">
    <cfRule type="expression" priority="4" dxfId="1" stopIfTrue="1">
      <formula>K4="Non"</formula>
    </cfRule>
  </conditionalFormatting>
  <dataValidations count="5">
    <dataValidation sqref="D4:D13" showErrorMessage="1" showInputMessage="1" allowBlank="1" type="list">
      <formula1>"Transport,Hébergement,Repas,Carburant,Fournitures,Péage,Parking,Divers"</formula1>
    </dataValidation>
    <dataValidation sqref="H4:H13" showErrorMessage="1" showInputMessage="1" allowBlank="1" type="list">
      <formula1>"0.2,0.1,0.055,0"</formula1>
    </dataValidation>
    <dataValidation sqref="F4:F13" showErrorMessage="1" showInputMessage="1" allowBlank="1" type="list">
      <formula1>"Carte pro,Carte perso,Espèces,Virement"</formula1>
    </dataValidation>
    <dataValidation sqref="K4:K13" showErrorMessage="1" showInputMessage="1" allowBlank="1" type="list">
      <formula1>"Oui,Non"</formula1>
    </dataValidation>
    <dataValidation sqref="L4:L13" showErrorMessage="1" showInputMessage="1" allowBlank="1" type="list">
      <formula1>"Validé,En attente,Refusé"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" customWidth="1" min="3" max="3"/>
    <col width="22" customWidth="1" min="4" max="4"/>
    <col width="16" customWidth="1" min="5" max="5"/>
    <col width="4" customWidth="1" min="6" max="6"/>
    <col width="4" customWidth="1" min="7" max="7"/>
    <col width="4" customWidth="1" min="8" max="8"/>
  </cols>
  <sheetData>
    <row r="1" ht="28" customHeight="1">
      <c r="A1" s="19" t="inlineStr">
        <is>
          <t>TABLEAU DE BORD - NOTES DE FRAIS</t>
        </is>
      </c>
    </row>
    <row r="2"/>
    <row r="3">
      <c r="A3" s="20" t="inlineStr">
        <is>
          <t>Total TTC</t>
        </is>
      </c>
      <c r="B3" s="21">
        <f>'Notes de frais'!G14</f>
        <v/>
      </c>
      <c r="D3" s="20" t="inlineStr">
        <is>
          <t>Total TVA récupérable</t>
        </is>
      </c>
      <c r="E3" s="21">
        <f>'Notes de frais'!I14</f>
        <v/>
      </c>
    </row>
    <row r="4">
      <c r="A4" s="20" t="inlineStr">
        <is>
          <t>Total HT</t>
        </is>
      </c>
      <c r="B4" s="21">
        <f>'Notes de frais'!J14</f>
        <v/>
      </c>
      <c r="D4" s="20" t="inlineStr">
        <is>
          <t>Nb. notes validées</t>
        </is>
      </c>
      <c r="E4" s="22">
        <f>COUNTIF('Notes de frais'!L4:L13,"Validé")</f>
        <v/>
      </c>
    </row>
    <row r="5">
      <c r="A5" s="20" t="inlineStr">
        <is>
          <t>Nb. en attente</t>
        </is>
      </c>
      <c r="B5" s="22">
        <f>COUNTIF('Notes de frais'!L4:L13,"En attente")</f>
        <v/>
      </c>
      <c r="D5" s="20" t="inlineStr">
        <is>
          <t>Nb. refusées</t>
        </is>
      </c>
      <c r="E5" s="22">
        <f>COUNTIF('Notes de frais'!L4:L13,"Refusé")</f>
        <v/>
      </c>
    </row>
    <row r="6"/>
    <row r="7"/>
    <row r="8">
      <c r="A8" s="23" t="inlineStr">
        <is>
          <t>RÉPARTITION PAR CATÉGORIE</t>
        </is>
      </c>
      <c r="B8" s="30" t="n"/>
      <c r="C8" s="31" t="n"/>
      <c r="E8" s="23" t="inlineStr">
        <is>
          <t>RÉPARTITION PAR COLLABORATEUR</t>
        </is>
      </c>
      <c r="F8" s="31" t="n"/>
    </row>
    <row r="9">
      <c r="A9" s="25" t="inlineStr">
        <is>
          <t>Catégorie</t>
        </is>
      </c>
      <c r="B9" s="25" t="inlineStr">
        <is>
          <t>Total TTC</t>
        </is>
      </c>
      <c r="C9" s="25" t="inlineStr">
        <is>
          <t>Total TVA</t>
        </is>
      </c>
      <c r="E9" s="25" t="inlineStr">
        <is>
          <t>Collaborateur</t>
        </is>
      </c>
      <c r="F9" s="25" t="inlineStr">
        <is>
          <t>Total TTC</t>
        </is>
      </c>
    </row>
    <row r="10">
      <c r="A10" s="10" t="inlineStr">
        <is>
          <t>Transport</t>
        </is>
      </c>
      <c r="B10" s="26">
        <f>SUMIF('Notes de frais'!$D$4:$D$13,A10,'Notes de frais'!$G$4:$G$13)</f>
        <v/>
      </c>
      <c r="C10" s="26">
        <f>SUMIF('Notes de frais'!$D$4:$D$13,A10,'Notes de frais'!$I$4:$I$13)</f>
        <v/>
      </c>
      <c r="E10" s="10" t="inlineStr">
        <is>
          <t>Camille Dubois</t>
        </is>
      </c>
      <c r="F10" s="26">
        <f>SUMIF('Notes de frais'!$B$4:$B$13,E10,'Notes de frais'!$G$4:$G$13)</f>
        <v/>
      </c>
    </row>
    <row r="11">
      <c r="A11" s="15" t="inlineStr">
        <is>
          <t>Hébergement</t>
        </is>
      </c>
      <c r="B11" s="27">
        <f>SUMIF('Notes de frais'!$D$4:$D$13,A11,'Notes de frais'!$G$4:$G$13)</f>
        <v/>
      </c>
      <c r="C11" s="27">
        <f>SUMIF('Notes de frais'!$D$4:$D$13,A11,'Notes de frais'!$I$4:$I$13)</f>
        <v/>
      </c>
      <c r="E11" s="15" t="inlineStr">
        <is>
          <t>Julien Martin</t>
        </is>
      </c>
      <c r="F11" s="27">
        <f>SUMIF('Notes de frais'!$B$4:$B$13,E11,'Notes de frais'!$G$4:$G$13)</f>
        <v/>
      </c>
    </row>
    <row r="12">
      <c r="A12" s="10" t="inlineStr">
        <is>
          <t>Repas</t>
        </is>
      </c>
      <c r="B12" s="26">
        <f>SUMIF('Notes de frais'!$D$4:$D$13,A12,'Notes de frais'!$G$4:$G$13)</f>
        <v/>
      </c>
      <c r="C12" s="26">
        <f>SUMIF('Notes de frais'!$D$4:$D$13,A12,'Notes de frais'!$I$4:$I$13)</f>
        <v/>
      </c>
      <c r="E12" s="10" t="inlineStr">
        <is>
          <t>Léa Bernard</t>
        </is>
      </c>
      <c r="F12" s="26">
        <f>SUMIF('Notes de frais'!$B$4:$B$13,E12,'Notes de frais'!$G$4:$G$13)</f>
        <v/>
      </c>
    </row>
    <row r="13">
      <c r="A13" s="15" t="inlineStr">
        <is>
          <t>Carburant</t>
        </is>
      </c>
      <c r="B13" s="27">
        <f>SUMIF('Notes de frais'!$D$4:$D$13,A13,'Notes de frais'!$G$4:$G$13)</f>
        <v/>
      </c>
      <c r="C13" s="27">
        <f>SUMIF('Notes de frais'!$D$4:$D$13,A13,'Notes de frais'!$I$4:$I$13)</f>
        <v/>
      </c>
      <c r="E13" s="15" t="inlineStr">
        <is>
          <t>Thomas Petit</t>
        </is>
      </c>
      <c r="F13" s="27">
        <f>SUMIF('Notes de frais'!$B$4:$B$13,E13,'Notes de frais'!$G$4:$G$13)</f>
        <v/>
      </c>
    </row>
    <row r="14">
      <c r="A14" s="10" t="inlineStr">
        <is>
          <t>Fournitures</t>
        </is>
      </c>
      <c r="B14" s="26">
        <f>SUMIF('Notes de frais'!$D$4:$D$13,A14,'Notes de frais'!$G$4:$G$13)</f>
        <v/>
      </c>
      <c r="C14" s="26">
        <f>SUMIF('Notes de frais'!$D$4:$D$13,A14,'Notes de frais'!$I$4:$I$13)</f>
        <v/>
      </c>
      <c r="E14" s="10" t="inlineStr">
        <is>
          <t>Chloé Robert</t>
        </is>
      </c>
      <c r="F14" s="26">
        <f>SUMIF('Notes de frais'!$B$4:$B$13,E14,'Notes de frais'!$G$4:$G$13)</f>
        <v/>
      </c>
    </row>
    <row r="15">
      <c r="A15" s="15" t="inlineStr">
        <is>
          <t>Péage</t>
        </is>
      </c>
      <c r="B15" s="27">
        <f>SUMIF('Notes de frais'!$D$4:$D$13,A15,'Notes de frais'!$G$4:$G$13)</f>
        <v/>
      </c>
      <c r="C15" s="27">
        <f>SUMIF('Notes de frais'!$D$4:$D$13,A15,'Notes de frais'!$I$4:$I$13)</f>
        <v/>
      </c>
      <c r="E15" s="15" t="inlineStr">
        <is>
          <t>Nicolas Simon</t>
        </is>
      </c>
      <c r="F15" s="27">
        <f>SUMIF('Notes de frais'!$B$4:$B$13,E15,'Notes de frais'!$G$4:$G$13)</f>
        <v/>
      </c>
    </row>
    <row r="16">
      <c r="A16" s="10" t="inlineStr">
        <is>
          <t>Parking</t>
        </is>
      </c>
      <c r="B16" s="26">
        <f>SUMIF('Notes de frais'!$D$4:$D$13,A16,'Notes de frais'!$G$4:$G$13)</f>
        <v/>
      </c>
      <c r="C16" s="26">
        <f>SUMIF('Notes de frais'!$D$4:$D$13,A16,'Notes de frais'!$I$4:$I$13)</f>
        <v/>
      </c>
      <c r="E16" s="10" t="inlineStr">
        <is>
          <t>Manon Laurent</t>
        </is>
      </c>
      <c r="F16" s="26">
        <f>SUMIF('Notes de frais'!$B$4:$B$13,E16,'Notes de frais'!$G$4:$G$13)</f>
        <v/>
      </c>
    </row>
    <row r="17">
      <c r="A17" s="15" t="inlineStr">
        <is>
          <t>Divers</t>
        </is>
      </c>
      <c r="B17" s="27">
        <f>SUMIF('Notes de frais'!$D$4:$D$13,A17,'Notes de frais'!$G$4:$G$13)</f>
        <v/>
      </c>
      <c r="C17" s="27">
        <f>SUMIF('Notes de frais'!$D$4:$D$13,A17,'Notes de frais'!$I$4:$I$13)</f>
        <v/>
      </c>
      <c r="E17" s="15" t="inlineStr">
        <is>
          <t>Antoine Michel</t>
        </is>
      </c>
      <c r="F17" s="27">
        <f>SUMIF('Notes de frais'!$B$4:$B$13,E17,'Notes de frais'!$G$4:$G$13)</f>
        <v/>
      </c>
    </row>
    <row r="18">
      <c r="E18" s="10" t="inlineStr">
        <is>
          <t>Sarah Garcia</t>
        </is>
      </c>
      <c r="F18" s="26">
        <f>SUMIF('Notes de frais'!$B$4:$B$13,E18,'Notes de frais'!$G$4:$G$13)</f>
        <v/>
      </c>
    </row>
    <row r="19">
      <c r="E19" s="15" t="inlineStr">
        <is>
          <t>Maxime David</t>
        </is>
      </c>
      <c r="F19" s="27">
        <f>SUMIF('Notes de frais'!$B$4:$B$13,E19,'Notes de frais'!$G$4:$G$13)</f>
        <v/>
      </c>
    </row>
  </sheetData>
  <mergeCells count="4">
    <mergeCell ref="A1:F1"/>
    <mergeCell ref="A2:F2"/>
    <mergeCell ref="A8:C8"/>
    <mergeCell ref="E8:F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9" t="inlineStr">
        <is>
          <t>MODE D'EMPLOI</t>
        </is>
      </c>
    </row>
    <row r="2"/>
    <row r="3" ht="42" customHeight="1">
      <c r="A3" s="28" t="inlineStr">
        <is>
          <t>Objectif du classeur</t>
        </is>
      </c>
      <c r="B3" s="29" t="inlineStr">
        <is>
          <t>Ce modèle permet de suivre les notes de frais des collaborateurs, avec calcul automatique de la TVA récupérable, du montant HT et un tableau de bord synthétique.</t>
        </is>
      </c>
    </row>
    <row r="4" ht="42" customHeight="1">
      <c r="A4" s="28" t="inlineStr">
        <is>
          <t>Feuille 'Notes de frais'</t>
        </is>
      </c>
      <c r="B4" s="29" t="inlineStr">
        <is>
          <t>Saisissez une ligne par dépense : date, collaborateur, ville, catégorie, description, mode de paiement, montant TTC et taux de TVA (cellules jaunes = zones de saisie). Les colonnes Montant TVA, Montant HT et Écart taux se calculent automatiquement.</t>
        </is>
      </c>
    </row>
    <row r="5" ht="42" customHeight="1">
      <c r="A5" s="28" t="inlineStr">
        <is>
          <t>Colonne Montant TVA</t>
        </is>
      </c>
      <c r="B5" s="29" t="inlineStr">
        <is>
          <t>Formule = Montant TTC - Montant HT, calculée automatiquement à partir du taux de TVA saisi.</t>
        </is>
      </c>
    </row>
    <row r="6" ht="42" customHeight="1">
      <c r="A6" s="28" t="inlineStr">
        <is>
          <t>Colonne Montant HT</t>
        </is>
      </c>
      <c r="B6" s="29" t="inlineStr">
        <is>
          <t>Formule = Montant TTC / (1 + Taux TVA). Permet d'obtenir le montant hors taxes pour la comptabilité.</t>
        </is>
      </c>
    </row>
    <row r="7" ht="42" customHeight="1">
      <c r="A7" s="28" t="inlineStr">
        <is>
          <t>Colonne Écart taux</t>
        </is>
      </c>
      <c r="B7" s="29" t="inlineStr">
        <is>
          <t>Compare le taux de TVA saisi au taux standard de la catégorie (table de référence colonnes N-O) via une formule VLOOKUP. Un écart différent de 0% signale une incohérence à vérifier.</t>
        </is>
      </c>
    </row>
    <row r="8" ht="42" customHeight="1">
      <c r="A8" s="28" t="inlineStr">
        <is>
          <t>Catégorie / Taux TVA / Mode de paiement / Justificatif / Statut</t>
        </is>
      </c>
      <c r="B8" s="29" t="inlineStr">
        <is>
          <t>Listes déroulantes disponibles pour garantir la cohérence de la saisie (données &gt; validation).</t>
        </is>
      </c>
    </row>
    <row r="9" ht="42" customHeight="1">
      <c r="A9" s="28" t="inlineStr">
        <is>
          <t>Mise en forme conditionnelle</t>
        </is>
      </c>
      <c r="B9" s="29" t="inlineStr">
        <is>
          <t>Le statut 'Validé' apparaît en vert, 'En attente' en jaune, 'Refusé' en rouge. L'absence de justificatif (Non) est signalée en rouge.</t>
        </is>
      </c>
    </row>
    <row r="10" ht="42" customHeight="1">
      <c r="A10" s="28" t="inlineStr">
        <is>
          <t>Ligne TOTAUX</t>
        </is>
      </c>
      <c r="B10" s="29" t="inlineStr">
        <is>
          <t>En bas du tableau, les totaux TTC, TVA et HT sont calculés avec la fonction SUM sur l'ensemble des lignes.</t>
        </is>
      </c>
    </row>
    <row r="11" ht="42" customHeight="1">
      <c r="A11" s="28" t="inlineStr">
        <is>
          <t>Feuille 'Tableau de bord'</t>
        </is>
      </c>
      <c r="B11" s="29" t="inlineStr">
        <is>
          <t>Synthèse automatique : totaux généraux, nombre de notes par statut (COUNTIF), répartition des dépenses par catégorie et par collaborateur (SUMIF), avec graphiques camembert et histogramme.</t>
        </is>
      </c>
    </row>
    <row r="12" ht="42" customHeight="1">
      <c r="A12" s="28" t="inlineStr">
        <is>
          <t>Bonnes pratiques</t>
        </is>
      </c>
      <c r="B12" s="29" t="inlineStr">
        <is>
          <t>Conservez toujours le justificatif papier ou numérique correspondant à chaque dépense. Vérifiez le taux de TVA applicable selon la nature de la dépense avant validation comptable.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2026-07-21T15:12:38Z</dcterms:created>
  <dcterms:modified xmlns:dcterms="http://purl.org/dc/terms/" xmlns:xsi="http://www.w3.org/2001/XMLSchema-instance" xsi:type="dcterms:W3CDTF">2026-07-21T15:12:38Z</dcterms:modified>
</cp:coreProperties>
</file>