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spects" sheetId="1" state="visible" r:id="rId1"/>
    <sheet xmlns:r="http://schemas.openxmlformats.org/officeDocument/2006/relationships" name="Tableau de bord" sheetId="2" state="visible" r:id="rId2"/>
    <sheet xmlns:r="http://schemas.openxmlformats.org/officeDocument/2006/relationships" name="Paramètres" sheetId="3" state="visible" r:id="rId3"/>
  </sheets>
  <definedNames>
    <definedName name="_xlnm._FilterDatabase" localSheetId="0" hidden="1">'Prospects'!$A$1:$T$10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JJ/MM/AAAA"/>
    <numFmt numFmtId="165" formatCode="#,##0.00 &quot;€&quot;"/>
  </numFmts>
  <fonts count="4">
    <font>
      <name val="Calibri"/>
      <family val="2"/>
      <color theme="1"/>
      <sz val="11"/>
      <scheme val="minor"/>
    </font>
    <font>
      <b val="1"/>
      <color rgb="00FFFFFF"/>
      <sz val="11"/>
    </font>
    <font>
      <b val="1"/>
      <color rgb="001E293B"/>
      <sz val="12"/>
    </font>
    <font>
      <b val="1"/>
      <color rgb="001E293B"/>
      <sz val="14"/>
    </font>
  </fonts>
  <fills count="6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FFFFF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 vertical="center"/>
    </xf>
    <xf numFmtId="164" fontId="0" fillId="3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center" vertical="center"/>
    </xf>
    <xf numFmtId="0" fontId="0" fillId="3" borderId="1" applyAlignment="1" pivotButton="0" quotePrefix="0" xfId="0">
      <alignment horizontal="left" vertical="center"/>
    </xf>
    <xf numFmtId="9" fontId="0" fillId="3" borderId="1" applyAlignment="1" pivotButton="0" quotePrefix="0" xfId="0">
      <alignment horizontal="center" vertical="center"/>
    </xf>
    <xf numFmtId="165" fontId="0" fillId="4" borderId="1" applyAlignment="1" pivotButton="0" quotePrefix="0" xfId="0">
      <alignment horizontal="center" vertical="center"/>
    </xf>
    <xf numFmtId="165" fontId="0" fillId="3" borderId="1" applyAlignment="1" pivotButton="0" quotePrefix="0" xfId="0">
      <alignment horizontal="center" vertical="center"/>
    </xf>
    <xf numFmtId="164" fontId="0" fillId="4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left" vertical="center"/>
    </xf>
    <xf numFmtId="0" fontId="0" fillId="5" borderId="1" applyAlignment="1" pivotButton="0" quotePrefix="0" xfId="0">
      <alignment horizontal="center" vertical="center"/>
    </xf>
    <xf numFmtId="164" fontId="0" fillId="5" borderId="1" applyAlignment="1" pivotButton="0" quotePrefix="0" xfId="0">
      <alignment horizontal="center" vertical="center"/>
    </xf>
    <xf numFmtId="0" fontId="0" fillId="5" borderId="1" applyAlignment="1" pivotButton="0" quotePrefix="0" xfId="0">
      <alignment horizontal="left" vertical="center"/>
    </xf>
    <xf numFmtId="9" fontId="0" fillId="5" borderId="1" applyAlignment="1" pivotButton="0" quotePrefix="0" xfId="0">
      <alignment horizontal="center" vertical="center"/>
    </xf>
    <xf numFmtId="165" fontId="0" fillId="5" borderId="1" applyAlignment="1" pivotButton="0" quotePrefix="0" xfId="0">
      <alignment horizontal="center" vertical="center"/>
    </xf>
    <xf numFmtId="0" fontId="3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3" borderId="1" pivotButton="0" quotePrefix="0" xfId="0"/>
    <xf numFmtId="0" fontId="0" fillId="5" borderId="1" pivotButton="0" quotePrefix="0" xfId="0"/>
    <xf numFmtId="0" fontId="2" fillId="0" borderId="0" pivotButton="0" quotePrefix="0" xfId="0"/>
    <xf numFmtId="0" fontId="0" fillId="0" borderId="1" pivotButton="0" quotePrefix="0" xfId="0"/>
    <xf numFmtId="0" fontId="0" fillId="0" borderId="1" applyAlignment="1" pivotButton="0" quotePrefix="0" xfId="0">
      <alignment horizontal="center" vertical="center"/>
    </xf>
    <xf numFmtId="165" fontId="0" fillId="0" borderId="1" applyAlignment="1" pivotButton="0" quotePrefix="0" xfId="0">
      <alignment horizontal="center" vertical="center"/>
    </xf>
    <xf numFmtId="9" fontId="0" fillId="0" borderId="1" pivotButton="0" quotePrefix="0" xfId="0"/>
    <xf numFmtId="164" fontId="0" fillId="3" borderId="1" applyAlignment="1" pivotButton="0" quotePrefix="0" xfId="0">
      <alignment horizontal="center" vertical="center"/>
    </xf>
    <xf numFmtId="164" fontId="0" fillId="4" borderId="1" applyAlignment="1" pivotButton="0" quotePrefix="0" xfId="0">
      <alignment horizontal="center" vertical="center"/>
    </xf>
    <xf numFmtId="164" fontId="0" fillId="5" borderId="1" applyAlignment="1" pivotButton="0" quotePrefix="0" xfId="0">
      <alignment horizontal="center" vertical="center"/>
    </xf>
  </cellXfs>
  <cellStyles count="1">
    <cellStyle name="Normal" xfId="0" builtinId="0" hidden="0"/>
  </cellStyles>
  <dxfs count="4">
    <dxf>
      <font>
        <b val="1"/>
        <color rgb="00DC2626"/>
      </font>
    </dxf>
    <dxf>
      <font>
        <b val="1"/>
        <color rgb="00EA580C"/>
      </font>
    </dxf>
    <dxf>
      <font>
        <b val="1"/>
        <color rgb="0016A34A"/>
      </font>
    </dxf>
    <dxf>
      <font>
        <b val="1"/>
        <color rgb="00F87171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Prospects par étape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'Tableau de bord'!B15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'Tableau de bord'!$A$16:$A$22</f>
            </numRef>
          </cat>
          <val>
            <numRef>
              <f>'Tableau de bord'!$B$16:$B$22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par issue</a:t>
            </a:r>
          </a:p>
        </rich>
      </tx>
    </title>
    <plotArea>
      <doughnutChart>
        <varyColors val="1"/>
        <ser>
          <idx val="0"/>
          <order val="0"/>
          <tx>
            <strRef>
              <f>'Tableau de bord'!E15</f>
            </strRef>
          </tx>
          <spPr>
            <a:ln xmlns:a="http://schemas.openxmlformats.org/drawingml/2006/main">
              <a:prstDash val="solid"/>
            </a:ln>
          </spPr>
          <cat>
            <numRef>
              <f>'Tableau de bord'!$D$16:$D$18</f>
            </numRef>
          </cat>
          <val>
            <numRef>
              <f>'Tableau de bord'!$E$16:$E$18</f>
            </numRef>
          </val>
        </ser>
        <firstSliceAng val="0"/>
        <holeSize val="10"/>
      </doughnut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Montant potentiel HT par commercial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'Tableau de bord'!H15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'Tableau de bord'!$G$16:$G$19</f>
            </numRef>
          </cat>
          <val>
            <numRef>
              <f>'Tableau de bord'!$H$16:$H$19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24</row>
      <rowOff>0</rowOff>
    </from>
    <ext cx="576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24</row>
      <rowOff>0</rowOff>
    </from>
    <ext cx="432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6</col>
      <colOff>0</colOff>
      <row>24</row>
      <rowOff>0</rowOff>
    </from>
    <ext cx="504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10"/>
  <sheetViews>
    <sheetView workbookViewId="0">
      <pane xSplit="3" ySplit="1" topLeftCell="D2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11" customWidth="1" min="1" max="1"/>
    <col width="13" customWidth="1" min="2" max="2"/>
    <col width="12" customWidth="1" min="3" max="3"/>
    <col width="26" customWidth="1" min="4" max="4"/>
    <col width="16" customWidth="1" min="5" max="5"/>
    <col width="13" customWidth="1" min="6" max="6"/>
    <col width="22" customWidth="1" min="7" max="7"/>
    <col width="16" customWidth="1" min="8" max="8"/>
    <col width="30" customWidth="1" min="9" max="9"/>
    <col width="18" customWidth="1" min="10" max="10"/>
    <col width="20" customWidth="1" min="11" max="11"/>
    <col width="12" customWidth="1" min="12" max="12"/>
    <col width="18" customWidth="1" min="13" max="13"/>
    <col width="16" customWidth="1" min="14" max="14"/>
    <col width="15" customWidth="1" min="15" max="15"/>
    <col width="16" customWidth="1" min="16" max="16"/>
    <col width="15" customWidth="1" min="17" max="17"/>
    <col width="18" customWidth="1" min="18" max="18"/>
    <col width="10" customWidth="1" min="19" max="19"/>
    <col width="34" customWidth="1" min="20" max="20"/>
  </cols>
  <sheetData>
    <row r="1" ht="32" customHeight="1">
      <c r="A1" s="1" t="inlineStr">
        <is>
          <t>ID prospect</t>
        </is>
      </c>
      <c r="B1" s="1" t="inlineStr">
        <is>
          <t>Date d'ajout</t>
        </is>
      </c>
      <c r="C1" s="1" t="inlineStr">
        <is>
          <t>Commercial</t>
        </is>
      </c>
      <c r="D1" s="1" t="inlineStr">
        <is>
          <t>Entreprise</t>
        </is>
      </c>
      <c r="E1" s="1" t="inlineStr">
        <is>
          <t>Contact</t>
        </is>
      </c>
      <c r="F1" s="1" t="inlineStr">
        <is>
          <t>Ville</t>
        </is>
      </c>
      <c r="G1" s="1" t="inlineStr">
        <is>
          <t>Secteur</t>
        </is>
      </c>
      <c r="H1" s="1" t="inlineStr">
        <is>
          <t>Téléphone</t>
        </is>
      </c>
      <c r="I1" s="1" t="inlineStr">
        <is>
          <t>Adresse e-mail</t>
        </is>
      </c>
      <c r="J1" s="1" t="inlineStr">
        <is>
          <t>Source</t>
        </is>
      </c>
      <c r="K1" s="1" t="inlineStr">
        <is>
          <t>Étape</t>
        </is>
      </c>
      <c r="L1" s="1" t="inlineStr">
        <is>
          <t>Probabilité</t>
        </is>
      </c>
      <c r="M1" s="1" t="inlineStr">
        <is>
          <t>Montant potentiel HT</t>
        </is>
      </c>
      <c r="N1" s="1" t="inlineStr">
        <is>
          <t>CA pondéré HT</t>
        </is>
      </c>
      <c r="O1" s="1" t="inlineStr">
        <is>
          <t>Dernier contact</t>
        </is>
      </c>
      <c r="P1" s="1" t="inlineStr">
        <is>
          <t>Prochaine relance</t>
        </is>
      </c>
      <c r="Q1" s="1" t="inlineStr">
        <is>
          <t>Jours avant relance</t>
        </is>
      </c>
      <c r="R1" s="1" t="inlineStr">
        <is>
          <t>Statut relance</t>
        </is>
      </c>
      <c r="S1" s="1" t="inlineStr">
        <is>
          <t>Issue</t>
        </is>
      </c>
      <c r="T1" s="1" t="inlineStr">
        <is>
          <t>Notes</t>
        </is>
      </c>
    </row>
    <row r="2">
      <c r="A2" s="2" t="inlineStr">
        <is>
          <t>P-001</t>
        </is>
      </c>
      <c r="B2" s="25" t="n">
        <v>46030</v>
      </c>
      <c r="C2" s="4" t="inlineStr">
        <is>
          <t>Camille</t>
        </is>
      </c>
      <c r="D2" s="5" t="inlineStr">
        <is>
          <t>Conseil &amp; Stratégie SAS</t>
        </is>
      </c>
      <c r="E2" s="5" t="inlineStr">
        <is>
          <t>Camille Martin</t>
        </is>
      </c>
      <c r="F2" s="5" t="inlineStr">
        <is>
          <t>Paris</t>
        </is>
      </c>
      <c r="G2" s="5" t="inlineStr">
        <is>
          <t>Cabinet de conseil</t>
        </is>
      </c>
      <c r="H2" s="2" t="inlineStr">
        <is>
          <t>06 12 34 56 78</t>
        </is>
      </c>
      <c r="I2" s="5" t="inlineStr">
        <is>
          <t>c.martin@conseil-strategie.fr</t>
        </is>
      </c>
      <c r="J2" s="4" t="inlineStr">
        <is>
          <t>LinkedIn</t>
        </is>
      </c>
      <c r="K2" s="4" t="inlineStr">
        <is>
          <t>Découverte</t>
        </is>
      </c>
      <c r="L2" s="6">
        <f>IFERROR(VLOOKUP(K2,Paramètres!$A$2:$B$8,2,FALSE),0)</f>
        <v/>
      </c>
      <c r="M2" s="7" t="n">
        <v>12000</v>
      </c>
      <c r="N2" s="8">
        <f>M2*L2</f>
        <v/>
      </c>
      <c r="O2" s="26" t="n">
        <v>46223</v>
      </c>
      <c r="P2" s="26" t="n">
        <v>46244</v>
      </c>
      <c r="Q2" s="2">
        <f>P2-TODAY()</f>
        <v/>
      </c>
      <c r="R2" s="2">
        <f>IF(Q2&lt;0,"En retard",IF(Q2&lt;=7,"À relancer bientôt","Planifiée"))</f>
        <v/>
      </c>
      <c r="S2" s="2" t="inlineStr">
        <is>
          <t>En cours</t>
        </is>
      </c>
      <c r="T2" s="10" t="inlineStr">
        <is>
          <t>Premier échange positif</t>
        </is>
      </c>
    </row>
    <row r="3">
      <c r="A3" s="11" t="inlineStr">
        <is>
          <t>P-002</t>
        </is>
      </c>
      <c r="B3" s="27" t="n">
        <v>46067</v>
      </c>
      <c r="C3" s="4" t="inlineStr">
        <is>
          <t>Julien</t>
        </is>
      </c>
      <c r="D3" s="13" t="inlineStr">
        <is>
          <t>Immobilier Horizon</t>
        </is>
      </c>
      <c r="E3" s="13" t="inlineStr">
        <is>
          <t>Julien Bernard</t>
        </is>
      </c>
      <c r="F3" s="13" t="inlineStr">
        <is>
          <t>Lyon</t>
        </is>
      </c>
      <c r="G3" s="13" t="inlineStr">
        <is>
          <t>Agence immobilière</t>
        </is>
      </c>
      <c r="H3" s="11" t="inlineStr">
        <is>
          <t>06 23 45 67 89</t>
        </is>
      </c>
      <c r="I3" s="13" t="inlineStr">
        <is>
          <t>j.bernard@immo-horizon.fr</t>
        </is>
      </c>
      <c r="J3" s="4" t="inlineStr">
        <is>
          <t>Recommandation</t>
        </is>
      </c>
      <c r="K3" s="4" t="inlineStr">
        <is>
          <t>Proposition envoyée</t>
        </is>
      </c>
      <c r="L3" s="14">
        <f>IFERROR(VLOOKUP(K3,Paramètres!$A$2:$B$8,2,FALSE),0)</f>
        <v/>
      </c>
      <c r="M3" s="7" t="n">
        <v>8500</v>
      </c>
      <c r="N3" s="15">
        <f>M3*L3</f>
        <v/>
      </c>
      <c r="O3" s="26" t="n">
        <v>46228</v>
      </c>
      <c r="P3" s="26" t="n">
        <v>46237</v>
      </c>
      <c r="Q3" s="11">
        <f>P3-TODAY()</f>
        <v/>
      </c>
      <c r="R3" s="11">
        <f>IF(Q3&lt;0,"En retard",IF(Q3&lt;=7,"À relancer bientôt","Planifiée"))</f>
        <v/>
      </c>
      <c r="S3" s="11" t="inlineStr">
        <is>
          <t>En cours</t>
        </is>
      </c>
      <c r="T3" s="10" t="inlineStr">
        <is>
          <t>Attente retour de la direction</t>
        </is>
      </c>
    </row>
    <row r="4">
      <c r="A4" s="2" t="inlineStr">
        <is>
          <t>P-003</t>
        </is>
      </c>
      <c r="B4" s="25" t="n">
        <v>46086</v>
      </c>
      <c r="C4" s="4" t="inlineStr">
        <is>
          <t>Léa</t>
        </is>
      </c>
      <c r="D4" s="5" t="inlineStr">
        <is>
          <t>Boutique du Sud</t>
        </is>
      </c>
      <c r="E4" s="5" t="inlineStr">
        <is>
          <t>Léa Dubois</t>
        </is>
      </c>
      <c r="F4" s="5" t="inlineStr">
        <is>
          <t>Marseille</t>
        </is>
      </c>
      <c r="G4" s="5" t="inlineStr">
        <is>
          <t>Commerce de détail</t>
        </is>
      </c>
      <c r="H4" s="2" t="inlineStr">
        <is>
          <t>06 34 56 78 90</t>
        </is>
      </c>
      <c r="I4" s="5" t="inlineStr">
        <is>
          <t>l.dubois@boutique-sud.fr</t>
        </is>
      </c>
      <c r="J4" s="4" t="inlineStr">
        <is>
          <t>Site web</t>
        </is>
      </c>
      <c r="K4" s="4" t="inlineStr">
        <is>
          <t>À contacter</t>
        </is>
      </c>
      <c r="L4" s="6">
        <f>IFERROR(VLOOKUP(K4,Paramètres!$A$2:$B$8,2,FALSE),0)</f>
        <v/>
      </c>
      <c r="M4" s="7" t="n">
        <v>5200</v>
      </c>
      <c r="N4" s="8">
        <f>M4*L4</f>
        <v/>
      </c>
      <c r="O4" s="26" t="n">
        <v>46218</v>
      </c>
      <c r="P4" s="26" t="n">
        <v>46233</v>
      </c>
      <c r="Q4" s="2">
        <f>P4-TODAY()</f>
        <v/>
      </c>
      <c r="R4" s="2">
        <f>IF(Q4&lt;0,"En retard",IF(Q4&lt;=7,"À relancer bientôt","Planifiée"))</f>
        <v/>
      </c>
      <c r="S4" s="2" t="inlineStr">
        <is>
          <t>En cours</t>
        </is>
      </c>
      <c r="T4" s="10" t="inlineStr">
        <is>
          <t>Contact via formulaire web</t>
        </is>
      </c>
    </row>
    <row r="5">
      <c r="A5" s="11" t="inlineStr">
        <is>
          <t>P-004</t>
        </is>
      </c>
      <c r="B5" s="27" t="n">
        <v>46109</v>
      </c>
      <c r="C5" s="4" t="inlineStr">
        <is>
          <t>Thomas</t>
        </is>
      </c>
      <c r="D5" s="13" t="inlineStr">
        <is>
          <t>TechSolutions SARL</t>
        </is>
      </c>
      <c r="E5" s="13" t="inlineStr">
        <is>
          <t>Thomas Morel</t>
        </is>
      </c>
      <c r="F5" s="13" t="inlineStr">
        <is>
          <t>Toulouse</t>
        </is>
      </c>
      <c r="G5" s="13" t="inlineStr">
        <is>
          <t>Informatique</t>
        </is>
      </c>
      <c r="H5" s="11" t="inlineStr">
        <is>
          <t>06 45 67 89 01</t>
        </is>
      </c>
      <c r="I5" s="13" t="inlineStr">
        <is>
          <t>t.morel@techsolutions.fr</t>
        </is>
      </c>
      <c r="J5" s="4" t="inlineStr">
        <is>
          <t>Salon professionnel</t>
        </is>
      </c>
      <c r="K5" s="4" t="inlineStr">
        <is>
          <t>Qualification</t>
        </is>
      </c>
      <c r="L5" s="14">
        <f>IFERROR(VLOOKUP(K5,Paramètres!$A$2:$B$8,2,FALSE),0)</f>
        <v/>
      </c>
      <c r="M5" s="7" t="n">
        <v>18000</v>
      </c>
      <c r="N5" s="15">
        <f>M5*L5</f>
        <v/>
      </c>
      <c r="O5" s="26" t="n">
        <v>46221</v>
      </c>
      <c r="P5" s="26" t="n">
        <v>46249</v>
      </c>
      <c r="Q5" s="11">
        <f>P5-TODAY()</f>
        <v/>
      </c>
      <c r="R5" s="11">
        <f>IF(Q5&lt;0,"En retard",IF(Q5&lt;=7,"À relancer bientôt","Planifiée"))</f>
        <v/>
      </c>
      <c r="S5" s="11" t="inlineStr">
        <is>
          <t>En cours</t>
        </is>
      </c>
      <c r="T5" s="10" t="inlineStr">
        <is>
          <t>Besoin confirmé au salon</t>
        </is>
      </c>
    </row>
    <row r="6">
      <c r="A6" s="2" t="inlineStr">
        <is>
          <t>P-005</t>
        </is>
      </c>
      <c r="B6" s="25" t="n">
        <v>46131</v>
      </c>
      <c r="C6" s="4" t="inlineStr">
        <is>
          <t>Camille</t>
        </is>
      </c>
      <c r="D6" s="5" t="inlineStr">
        <is>
          <t>FormaPro Aquitaine</t>
        </is>
      </c>
      <c r="E6" s="5" t="inlineStr">
        <is>
          <t>Chloé Laurent</t>
        </is>
      </c>
      <c r="F6" s="5" t="inlineStr">
        <is>
          <t>Bordeaux</t>
        </is>
      </c>
      <c r="G6" s="5" t="inlineStr">
        <is>
          <t>Formation professionnelle</t>
        </is>
      </c>
      <c r="H6" s="2" t="inlineStr">
        <is>
          <t>06 56 78 90 12</t>
        </is>
      </c>
      <c r="I6" s="5" t="inlineStr">
        <is>
          <t>c.laurent@formapro.fr</t>
        </is>
      </c>
      <c r="J6" s="4" t="inlineStr">
        <is>
          <t>LinkedIn</t>
        </is>
      </c>
      <c r="K6" s="4" t="inlineStr">
        <is>
          <t>Négociation</t>
        </is>
      </c>
      <c r="L6" s="6">
        <f>IFERROR(VLOOKUP(K6,Paramètres!$A$2:$B$8,2,FALSE),0)</f>
        <v/>
      </c>
      <c r="M6" s="7" t="n">
        <v>14500</v>
      </c>
      <c r="N6" s="8">
        <f>M6*L6</f>
        <v/>
      </c>
      <c r="O6" s="26" t="n">
        <v>46231</v>
      </c>
      <c r="P6" s="26" t="n">
        <v>46239</v>
      </c>
      <c r="Q6" s="2">
        <f>P6-TODAY()</f>
        <v/>
      </c>
      <c r="R6" s="2">
        <f>IF(Q6&lt;0,"En retard",IF(Q6&lt;=7,"À relancer bientôt","Planifiée"))</f>
        <v/>
      </c>
      <c r="S6" s="2" t="inlineStr">
        <is>
          <t>En cours</t>
        </is>
      </c>
      <c r="T6" s="10" t="inlineStr">
        <is>
          <t>Négociation tarifaire en cours</t>
        </is>
      </c>
    </row>
    <row r="7">
      <c r="A7" s="11" t="inlineStr">
        <is>
          <t>P-006</t>
        </is>
      </c>
      <c r="B7" s="27" t="n">
        <v>46152</v>
      </c>
      <c r="C7" s="4" t="inlineStr">
        <is>
          <t>Julien</t>
        </is>
      </c>
      <c r="D7" s="13" t="inlineStr">
        <is>
          <t>Industrie Nord+</t>
        </is>
      </c>
      <c r="E7" s="13" t="inlineStr">
        <is>
          <t>Nicolas Petit</t>
        </is>
      </c>
      <c r="F7" s="13" t="inlineStr">
        <is>
          <t>Lille</t>
        </is>
      </c>
      <c r="G7" s="13" t="inlineStr">
        <is>
          <t>Industrie</t>
        </is>
      </c>
      <c r="H7" s="11" t="inlineStr">
        <is>
          <t>06 67 89 01 23</t>
        </is>
      </c>
      <c r="I7" s="13" t="inlineStr">
        <is>
          <t>n.petit@industrienord.fr</t>
        </is>
      </c>
      <c r="J7" s="4" t="inlineStr">
        <is>
          <t>Recommandation</t>
        </is>
      </c>
      <c r="K7" s="4" t="inlineStr">
        <is>
          <t>Gagné</t>
        </is>
      </c>
      <c r="L7" s="14">
        <f>IFERROR(VLOOKUP(K7,Paramètres!$A$2:$B$8,2,FALSE),0)</f>
        <v/>
      </c>
      <c r="M7" s="7" t="n">
        <v>22000</v>
      </c>
      <c r="N7" s="15">
        <f>M7*L7</f>
        <v/>
      </c>
      <c r="O7" s="26" t="n">
        <v>46213</v>
      </c>
      <c r="P7" s="26" t="n">
        <v>46254</v>
      </c>
      <c r="Q7" s="11">
        <f>P7-TODAY()</f>
        <v/>
      </c>
      <c r="R7" s="11">
        <f>IF(Q7&lt;0,"En retard",IF(Q7&lt;=7,"À relancer bientôt","Planifiée"))</f>
        <v/>
      </c>
      <c r="S7" s="11" t="inlineStr">
        <is>
          <t>Gagné</t>
        </is>
      </c>
      <c r="T7" s="10" t="inlineStr">
        <is>
          <t>Contrat signé le 10/07/2026</t>
        </is>
      </c>
    </row>
    <row r="8">
      <c r="A8" s="2" t="inlineStr">
        <is>
          <t>P-007</t>
        </is>
      </c>
      <c r="B8" s="25" t="n">
        <v>46172</v>
      </c>
      <c r="C8" s="4" t="inlineStr">
        <is>
          <t>Léa</t>
        </is>
      </c>
      <c r="D8" s="5" t="inlineStr">
        <is>
          <t>Agence Com'Atlantique</t>
        </is>
      </c>
      <c r="E8" s="5" t="inlineStr">
        <is>
          <t>Manon Robert</t>
        </is>
      </c>
      <c r="F8" s="5" t="inlineStr">
        <is>
          <t>Nantes</t>
        </is>
      </c>
      <c r="G8" s="5" t="inlineStr">
        <is>
          <t>Communication</t>
        </is>
      </c>
      <c r="H8" s="2" t="inlineStr">
        <is>
          <t>06 78 90 12 34</t>
        </is>
      </c>
      <c r="I8" s="5" t="inlineStr">
        <is>
          <t>m.robert@comatlantique.fr</t>
        </is>
      </c>
      <c r="J8" s="4" t="inlineStr">
        <is>
          <t>Appel sortant</t>
        </is>
      </c>
      <c r="K8" s="4" t="inlineStr">
        <is>
          <t>Perdu</t>
        </is>
      </c>
      <c r="L8" s="6">
        <f>IFERROR(VLOOKUP(K8,Paramètres!$A$2:$B$8,2,FALSE),0)</f>
        <v/>
      </c>
      <c r="M8" s="7" t="n">
        <v>7800</v>
      </c>
      <c r="N8" s="8">
        <f>M8*L8</f>
        <v/>
      </c>
      <c r="O8" s="26" t="n">
        <v>46198</v>
      </c>
      <c r="P8" s="26" t="n">
        <v>46228</v>
      </c>
      <c r="Q8" s="2">
        <f>P8-TODAY()</f>
        <v/>
      </c>
      <c r="R8" s="2">
        <f>IF(Q8&lt;0,"En retard",IF(Q8&lt;=7,"À relancer bientôt","Planifiée"))</f>
        <v/>
      </c>
      <c r="S8" s="2" t="inlineStr">
        <is>
          <t>Perdu</t>
        </is>
      </c>
      <c r="T8" s="10" t="inlineStr">
        <is>
          <t>Budget réattribué par le client</t>
        </is>
      </c>
    </row>
    <row r="9">
      <c r="A9" s="11" t="inlineStr">
        <is>
          <t>P-008</t>
        </is>
      </c>
      <c r="B9" s="27" t="n">
        <v>46194</v>
      </c>
      <c r="C9" s="4" t="inlineStr">
        <is>
          <t>Thomas</t>
        </is>
      </c>
      <c r="D9" s="13" t="inlineStr">
        <is>
          <t>TransAlsace Logistique</t>
        </is>
      </c>
      <c r="E9" s="13" t="inlineStr">
        <is>
          <t>Antoine Leroy</t>
        </is>
      </c>
      <c r="F9" s="13" t="inlineStr">
        <is>
          <t>Strasbourg</t>
        </is>
      </c>
      <c r="G9" s="13" t="inlineStr">
        <is>
          <t>Transport</t>
        </is>
      </c>
      <c r="H9" s="11" t="inlineStr">
        <is>
          <t>06 89 01 23 45</t>
        </is>
      </c>
      <c r="I9" s="13" t="inlineStr">
        <is>
          <t>a.leroy@transalsace.fr</t>
        </is>
      </c>
      <c r="J9" s="4" t="inlineStr">
        <is>
          <t>E-mailing</t>
        </is>
      </c>
      <c r="K9" s="4" t="inlineStr">
        <is>
          <t>Proposition envoyée</t>
        </is>
      </c>
      <c r="L9" s="14">
        <f>IFERROR(VLOOKUP(K9,Paramètres!$A$2:$B$8,2,FALSE),0)</f>
        <v/>
      </c>
      <c r="M9" s="7" t="n">
        <v>11300</v>
      </c>
      <c r="N9" s="15">
        <f>M9*L9</f>
        <v/>
      </c>
      <c r="O9" s="26" t="n">
        <v>46225</v>
      </c>
      <c r="P9" s="26" t="n">
        <v>46242</v>
      </c>
      <c r="Q9" s="11">
        <f>P9-TODAY()</f>
        <v/>
      </c>
      <c r="R9" s="11">
        <f>IF(Q9&lt;0,"En retard",IF(Q9&lt;=7,"À relancer bientôt","Planifiée"))</f>
        <v/>
      </c>
      <c r="S9" s="11" t="inlineStr">
        <is>
          <t>En cours</t>
        </is>
      </c>
      <c r="T9" s="10" t="inlineStr">
        <is>
          <t>Relance prévue début août</t>
        </is>
      </c>
    </row>
    <row r="10">
      <c r="A10" s="2" t="inlineStr">
        <is>
          <t>P-009</t>
        </is>
      </c>
      <c r="B10" s="25" t="n">
        <v>46225</v>
      </c>
      <c r="C10" s="4" t="inlineStr">
        <is>
          <t>Camille</t>
        </is>
      </c>
      <c r="D10" s="5" t="inlineStr">
        <is>
          <t>Services Pro Bretagne</t>
        </is>
      </c>
      <c r="E10" s="5" t="inlineStr">
        <is>
          <t>Sarah Fontaine</t>
        </is>
      </c>
      <c r="F10" s="5" t="inlineStr">
        <is>
          <t>Rennes</t>
        </is>
      </c>
      <c r="G10" s="5" t="inlineStr">
        <is>
          <t>Services aux entreprises</t>
        </is>
      </c>
      <c r="H10" s="2" t="inlineStr">
        <is>
          <t>06 90 12 34 56</t>
        </is>
      </c>
      <c r="I10" s="5" t="inlineStr">
        <is>
          <t>s.fontaine@servicespro.fr</t>
        </is>
      </c>
      <c r="J10" s="4" t="inlineStr">
        <is>
          <t>Salon professionnel</t>
        </is>
      </c>
      <c r="K10" s="4" t="inlineStr">
        <is>
          <t>Découverte</t>
        </is>
      </c>
      <c r="L10" s="6">
        <f>IFERROR(VLOOKUP(K10,Paramètres!$A$2:$B$8,2,FALSE),0)</f>
        <v/>
      </c>
      <c r="M10" s="7" t="n">
        <v>9600</v>
      </c>
      <c r="N10" s="8">
        <f>M10*L10</f>
        <v/>
      </c>
      <c r="O10" s="26" t="n">
        <v>46225</v>
      </c>
      <c r="P10" s="26" t="n">
        <v>46246</v>
      </c>
      <c r="Q10" s="2">
        <f>P10-TODAY()</f>
        <v/>
      </c>
      <c r="R10" s="2">
        <f>IF(Q10&lt;0,"En retard",IF(Q10&lt;=7,"À relancer bientôt","Planifiée"))</f>
        <v/>
      </c>
      <c r="S10" s="2" t="inlineStr">
        <is>
          <t>En cours</t>
        </is>
      </c>
      <c r="T10" s="10" t="inlineStr">
        <is>
          <t>Rendez-vous de découverte planifié</t>
        </is>
      </c>
    </row>
  </sheetData>
  <autoFilter ref="A1:T10"/>
  <conditionalFormatting sqref="R2:R10">
    <cfRule type="expression" priority="1" dxfId="0" stopIfTrue="1">
      <formula>$R2="En retard"</formula>
    </cfRule>
    <cfRule type="expression" priority="2" dxfId="1" stopIfTrue="1">
      <formula>$R2="À relancer bientôt"</formula>
    </cfRule>
  </conditionalFormatting>
  <conditionalFormatting sqref="S2:S10">
    <cfRule type="expression" priority="3" dxfId="2" stopIfTrue="1">
      <formula>$S2="Gagné"</formula>
    </cfRule>
    <cfRule type="expression" priority="4" dxfId="3" stopIfTrue="1">
      <formula>$S2="Perdu"</formula>
    </cfRule>
  </conditionalFormatting>
  <dataValidations count="4">
    <dataValidation sqref="K2:K10" showErrorMessage="1" showInputMessage="1" allowBlank="1" type="list">
      <formula1>Paramètres!$A$2:$A$8</formula1>
    </dataValidation>
    <dataValidation sqref="J2:J10" showErrorMessage="1" showInputMessage="1" allowBlank="1" type="list">
      <formula1>Paramètres!$F$2:$F$7</formula1>
    </dataValidation>
    <dataValidation sqref="S2:S10" showErrorMessage="1" showInputMessage="1" allowBlank="1" type="list">
      <formula1>Paramètres!$D$2:$D$4</formula1>
    </dataValidation>
    <dataValidation sqref="C2:C10" showErrorMessage="1" showInputMessage="1" allowBlank="1" type="list">
      <formula1>Paramètres!$H$2:$H$5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2"/>
  <sheetViews>
    <sheetView workbookViewId="0">
      <selection activeCell="A1" sqref="A1"/>
    </sheetView>
  </sheetViews>
  <sheetFormatPr baseColWidth="8" defaultRowHeight="15"/>
  <cols>
    <col width="32" customWidth="1" min="1" max="1"/>
    <col width="18" customWidth="1" min="2" max="2"/>
    <col width="3" customWidth="1" min="3" max="3"/>
    <col width="14" customWidth="1" min="4" max="4"/>
    <col width="20" customWidth="1" min="5" max="5"/>
    <col width="3" customWidth="1" min="6" max="6"/>
    <col width="14" customWidth="1" min="7" max="7"/>
    <col width="20" customWidth="1" min="8" max="8"/>
  </cols>
  <sheetData>
    <row r="1">
      <c r="A1" s="16" t="inlineStr">
        <is>
          <t>Tableau de bord — Suivi de prospection</t>
        </is>
      </c>
    </row>
    <row r="2"/>
    <row r="3">
      <c r="A3" s="17" t="inlineStr">
        <is>
          <t>Indicateur</t>
        </is>
      </c>
      <c r="B3" s="17" t="inlineStr">
        <is>
          <t>Valeur</t>
        </is>
      </c>
    </row>
    <row r="4">
      <c r="A4" s="18" t="inlineStr">
        <is>
          <t>Nombre total de prospects</t>
        </is>
      </c>
      <c r="B4" s="2">
        <f>COUNTA(Prospects!A2:A10)</f>
        <v/>
      </c>
    </row>
    <row r="5">
      <c r="A5" s="19" t="inlineStr">
        <is>
          <t>Nombre de prospects actifs</t>
        </is>
      </c>
      <c r="B5" s="11">
        <f>COUNTIF(Prospects!S2:S10,"En cours")</f>
        <v/>
      </c>
    </row>
    <row r="6">
      <c r="A6" s="18" t="inlineStr">
        <is>
          <t>Nombre de prospects gagnés</t>
        </is>
      </c>
      <c r="B6" s="2">
        <f>COUNTIF(Prospects!S2:S10,"Gagné")</f>
        <v/>
      </c>
    </row>
    <row r="7">
      <c r="A7" s="19" t="inlineStr">
        <is>
          <t>Taux de conversion</t>
        </is>
      </c>
      <c r="B7" s="14">
        <f>IFERROR(COUNTIF(Prospects!S2:S10,"Gagné")/COUNTA(Prospects!A2:A10),0)</f>
        <v/>
      </c>
    </row>
    <row r="8">
      <c r="A8" s="18" t="inlineStr">
        <is>
          <t>Montant potentiel total HT</t>
        </is>
      </c>
      <c r="B8" s="8">
        <f>SUM(Prospects!M2:M10)</f>
        <v/>
      </c>
    </row>
    <row r="9">
      <c r="A9" s="19" t="inlineStr">
        <is>
          <t>CA pondéré total HT</t>
        </is>
      </c>
      <c r="B9" s="15">
        <f>SUM(Prospects!N2:N10)</f>
        <v/>
      </c>
    </row>
    <row r="10">
      <c r="A10" s="18" t="inlineStr">
        <is>
          <t>Montant moyen par opportunité</t>
        </is>
      </c>
      <c r="B10" s="8">
        <f>AVERAGE(Prospects!M2:M10)</f>
        <v/>
      </c>
    </row>
    <row r="11">
      <c r="A11" s="19" t="inlineStr">
        <is>
          <t>Nombre de relances en retard</t>
        </is>
      </c>
      <c r="B11" s="11">
        <f>COUNTIF(Prospects!R2:R10,"En retard")</f>
        <v/>
      </c>
    </row>
    <row r="12"/>
    <row r="13"/>
    <row r="14">
      <c r="A14" s="20" t="inlineStr">
        <is>
          <t>Répartition par étape</t>
        </is>
      </c>
      <c r="D14" s="20" t="inlineStr">
        <is>
          <t>Répartition par issue</t>
        </is>
      </c>
      <c r="G14" s="20" t="inlineStr">
        <is>
          <t>Montant potentiel par commercial</t>
        </is>
      </c>
    </row>
    <row r="15">
      <c r="A15" s="17" t="inlineStr">
        <is>
          <t>Étape</t>
        </is>
      </c>
      <c r="B15" s="17" t="inlineStr">
        <is>
          <t>Nombre de prospects</t>
        </is>
      </c>
      <c r="D15" s="17" t="inlineStr">
        <is>
          <t>Issue</t>
        </is>
      </c>
      <c r="E15" s="17" t="inlineStr">
        <is>
          <t>Nombre de prospects</t>
        </is>
      </c>
      <c r="G15" s="17" t="inlineStr">
        <is>
          <t>Commercial</t>
        </is>
      </c>
      <c r="H15" s="17" t="inlineStr">
        <is>
          <t>Montant potentiel HT</t>
        </is>
      </c>
    </row>
    <row r="16">
      <c r="A16" s="18" t="inlineStr">
        <is>
          <t>À contacter</t>
        </is>
      </c>
      <c r="B16" s="2">
        <f>COUNTIF(Prospects!K2:K10,A16)</f>
        <v/>
      </c>
      <c r="D16" s="21" t="inlineStr">
        <is>
          <t>En cours</t>
        </is>
      </c>
      <c r="E16" s="22">
        <f>COUNTIF(Prospects!S2:S10,D16)</f>
        <v/>
      </c>
      <c r="G16" s="21" t="inlineStr">
        <is>
          <t>Camille</t>
        </is>
      </c>
      <c r="H16" s="23">
        <f>SUMIF(Prospects!C2:C10,G16,Prospects!M2:M10)</f>
        <v/>
      </c>
    </row>
    <row r="17">
      <c r="A17" s="19" t="inlineStr">
        <is>
          <t>Qualification</t>
        </is>
      </c>
      <c r="B17" s="11">
        <f>COUNTIF(Prospects!K2:K10,A17)</f>
        <v/>
      </c>
      <c r="D17" s="21" t="inlineStr">
        <is>
          <t>Gagné</t>
        </is>
      </c>
      <c r="E17" s="22">
        <f>COUNTIF(Prospects!S2:S10,D17)</f>
        <v/>
      </c>
      <c r="G17" s="21" t="inlineStr">
        <is>
          <t>Julien</t>
        </is>
      </c>
      <c r="H17" s="23">
        <f>SUMIF(Prospects!C2:C10,G17,Prospects!M2:M10)</f>
        <v/>
      </c>
    </row>
    <row r="18">
      <c r="A18" s="18" t="inlineStr">
        <is>
          <t>Découverte</t>
        </is>
      </c>
      <c r="B18" s="2">
        <f>COUNTIF(Prospects!K2:K10,A18)</f>
        <v/>
      </c>
      <c r="D18" s="21" t="inlineStr">
        <is>
          <t>Perdu</t>
        </is>
      </c>
      <c r="E18" s="22">
        <f>COUNTIF(Prospects!S2:S10,D18)</f>
        <v/>
      </c>
      <c r="G18" s="21" t="inlineStr">
        <is>
          <t>Léa</t>
        </is>
      </c>
      <c r="H18" s="23">
        <f>SUMIF(Prospects!C2:C10,G18,Prospects!M2:M10)</f>
        <v/>
      </c>
    </row>
    <row r="19">
      <c r="A19" s="19" t="inlineStr">
        <is>
          <t>Proposition envoyée</t>
        </is>
      </c>
      <c r="B19" s="11">
        <f>COUNTIF(Prospects!K2:K10,A19)</f>
        <v/>
      </c>
      <c r="G19" s="21" t="inlineStr">
        <is>
          <t>Thomas</t>
        </is>
      </c>
      <c r="H19" s="23">
        <f>SUMIF(Prospects!C2:C10,G19,Prospects!M2:M10)</f>
        <v/>
      </c>
    </row>
    <row r="20">
      <c r="A20" s="18" t="inlineStr">
        <is>
          <t>Négociation</t>
        </is>
      </c>
      <c r="B20" s="2">
        <f>COUNTIF(Prospects!K2:K10,A20)</f>
        <v/>
      </c>
    </row>
    <row r="21">
      <c r="A21" s="19" t="inlineStr">
        <is>
          <t>Gagné</t>
        </is>
      </c>
      <c r="B21" s="11">
        <f>COUNTIF(Prospects!K2:K10,A21)</f>
        <v/>
      </c>
    </row>
    <row r="22">
      <c r="A22" s="18" t="inlineStr">
        <is>
          <t>Perdu</t>
        </is>
      </c>
      <c r="B22" s="2">
        <f>COUNTIF(Prospects!K2:K10,A22)</f>
        <v/>
      </c>
    </row>
  </sheetData>
  <mergeCells count="1">
    <mergeCell ref="A1:D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3" customWidth="1" min="3" max="3"/>
    <col width="14" customWidth="1" min="4" max="4"/>
    <col width="3" customWidth="1" min="5" max="5"/>
    <col width="22" customWidth="1" min="6" max="6"/>
    <col width="3" customWidth="1" min="7" max="7"/>
    <col width="16" customWidth="1" min="8" max="8"/>
  </cols>
  <sheetData>
    <row r="1">
      <c r="A1" s="17" t="inlineStr">
        <is>
          <t>Étape</t>
        </is>
      </c>
      <c r="B1" s="17" t="inlineStr">
        <is>
          <t>Probabilité</t>
        </is>
      </c>
      <c r="D1" s="17" t="inlineStr">
        <is>
          <t>Issue</t>
        </is>
      </c>
      <c r="F1" s="17" t="inlineStr">
        <is>
          <t>Source</t>
        </is>
      </c>
      <c r="H1" s="17" t="inlineStr">
        <is>
          <t>Commercial</t>
        </is>
      </c>
    </row>
    <row r="2">
      <c r="A2" s="21" t="inlineStr">
        <is>
          <t>À contacter</t>
        </is>
      </c>
      <c r="B2" s="24" t="n">
        <v>0.05</v>
      </c>
      <c r="D2" s="21" t="inlineStr">
        <is>
          <t>En cours</t>
        </is>
      </c>
      <c r="F2" s="21" t="inlineStr">
        <is>
          <t>LinkedIn</t>
        </is>
      </c>
      <c r="H2" s="21" t="inlineStr">
        <is>
          <t>Camille</t>
        </is>
      </c>
    </row>
    <row r="3">
      <c r="A3" s="21" t="inlineStr">
        <is>
          <t>Qualification</t>
        </is>
      </c>
      <c r="B3" s="24" t="n">
        <v>0.2</v>
      </c>
      <c r="D3" s="21" t="inlineStr">
        <is>
          <t>Gagné</t>
        </is>
      </c>
      <c r="F3" s="21" t="inlineStr">
        <is>
          <t>Recommandation</t>
        </is>
      </c>
      <c r="H3" s="21" t="inlineStr">
        <is>
          <t>Julien</t>
        </is>
      </c>
    </row>
    <row r="4">
      <c r="A4" s="21" t="inlineStr">
        <is>
          <t>Découverte</t>
        </is>
      </c>
      <c r="B4" s="24" t="n">
        <v>0.4</v>
      </c>
      <c r="D4" s="21" t="inlineStr">
        <is>
          <t>Perdu</t>
        </is>
      </c>
      <c r="F4" s="21" t="inlineStr">
        <is>
          <t>Salon professionnel</t>
        </is>
      </c>
      <c r="H4" s="21" t="inlineStr">
        <is>
          <t>Léa</t>
        </is>
      </c>
    </row>
    <row r="5">
      <c r="A5" s="21" t="inlineStr">
        <is>
          <t>Proposition envoyée</t>
        </is>
      </c>
      <c r="B5" s="24" t="n">
        <v>0.6</v>
      </c>
      <c r="F5" s="21" t="inlineStr">
        <is>
          <t>Site web</t>
        </is>
      </c>
      <c r="H5" s="21" t="inlineStr">
        <is>
          <t>Thomas</t>
        </is>
      </c>
    </row>
    <row r="6">
      <c r="A6" s="21" t="inlineStr">
        <is>
          <t>Négociation</t>
        </is>
      </c>
      <c r="B6" s="24" t="n">
        <v>0.8</v>
      </c>
      <c r="F6" s="21" t="inlineStr">
        <is>
          <t>Appel sortant</t>
        </is>
      </c>
    </row>
    <row r="7">
      <c r="A7" s="21" t="inlineStr">
        <is>
          <t>Gagné</t>
        </is>
      </c>
      <c r="B7" s="24" t="n">
        <v>1</v>
      </c>
      <c r="F7" s="21" t="inlineStr">
        <is>
          <t>E-mailing</t>
        </is>
      </c>
    </row>
    <row r="8">
      <c r="A8" s="21" t="inlineStr">
        <is>
          <t>Perdu</t>
        </is>
      </c>
      <c r="B8" s="24" t="n">
        <v>0</v>
      </c>
    </row>
    <row r="9"/>
    <row r="10"/>
    <row r="11">
      <c r="A11" s="20" t="inlineStr">
        <is>
          <t>Notice d'utilisation</t>
        </is>
      </c>
    </row>
    <row r="12">
      <c r="A12" t="inlineStr">
        <is>
          <t>• Saisir uniquement les cellules à fond jaune pâle.</t>
        </is>
      </c>
    </row>
    <row r="13">
      <c r="A13" t="inlineStr">
        <is>
          <t>• Actualiser régulièrement les dates de dernière relance et de prochaine relance.</t>
        </is>
      </c>
    </row>
    <row r="14">
      <c r="A14" t="inlineStr">
        <is>
          <t>• Renseigner le montant potentiel en euros hors taxes (HT).</t>
        </is>
      </c>
    </row>
    <row r="15">
      <c r="A15" t="inlineStr">
        <is>
          <t>• Respecter le RGPD pour les coordonnées des contacts (consentement, durée de conservation).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2026-08-01T13:25:56Z</dcterms:created>
  <dcterms:modified xmlns:dcterms="http://purl.org/dc/terms/" xmlns:xsi="http://www.w3.org/2001/XMLSchema-instance" xsi:type="dcterms:W3CDTF">2026-08-01T13:25:56Z</dcterms:modified>
</cp:coreProperties>
</file>