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 de charge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'Plan de charge'!$A$2:$T$102</definedName>
    <definedName name="_xlnm._FilterDatabase" localSheetId="1" hidden="1">'Synthèse'!$A$14:$G$24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1F2937"/>
      <sz val="10"/>
    </font>
    <font>
      <name val="Calibri"/>
      <b val="1"/>
      <color rgb="00C8102E"/>
      <sz val="12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F0FDFA"/>
      </patternFill>
    </fill>
    <fill>
      <patternFill patternType="solid">
        <fgColor rgb="0014B8A6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 wrapText="1"/>
    </xf>
    <xf numFmtId="165" fontId="4" fillId="8" borderId="1" applyAlignment="1" pivotButton="0" quotePrefix="0" xfId="0">
      <alignment horizontal="center" vertical="center"/>
    </xf>
    <xf numFmtId="1" fontId="4" fillId="8" borderId="1" applyAlignment="1" pivotButton="0" quotePrefix="0" xfId="0">
      <alignment horizontal="center" vertical="center"/>
    </xf>
    <xf numFmtId="166" fontId="4" fillId="8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5" fontId="4" fillId="8" borderId="1" applyAlignment="1" pivotButton="0" quotePrefix="0" xfId="0">
      <alignment horizontal="center" vertical="center"/>
    </xf>
    <xf numFmtId="166" fontId="4" fillId="8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F59E0B"/>
        </patternFill>
      </fill>
    </dxf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Jours planifiés par collaborateur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'Synthèse'!D14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'Synthèse'!$A$15:$A$24</f>
            </numRef>
          </cat>
          <val>
            <numRef>
              <f>'Synthèse'!$D$15:$D$24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Collaborateurs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Jours planifiés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Charge par type d’activité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'Synthèse'!J36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solidFill>
                <a:srgbClr val="14B8A6"/>
              </a:solidFill>
              <a:prstDash val="solid"/>
            </a:ln>
          </spPr>
          <cat>
            <numRef>
              <f>'Synthèse'!$I$37:$I$42</f>
            </numRef>
          </cat>
          <val>
            <numRef>
              <f>'Synthèse'!$J$37:$J$42</f>
            </numRef>
          </val>
        </ser>
        <ser>
          <idx val="1"/>
          <order val="1"/>
          <tx>
            <strRef>
              <f>'Synthèse'!K36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'Synthèse'!$I$37:$I$42</f>
            </numRef>
          </cat>
          <val>
            <numRef>
              <f>'Synthèse'!$K$37:$K$42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Types d’activité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Jours planifiés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statuts</a:t>
            </a:r>
          </a:p>
        </rich>
      </tx>
    </title>
    <plotArea>
      <pieChart>
        <varyColors val="1"/>
        <ser>
          <idx val="0"/>
          <order val="0"/>
          <tx>
            <strRef>
              <f>'Synthèse'!J46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'Synthèse'!$I$47:$I$50</f>
            </numRef>
          </cat>
          <val>
            <numRef>
              <f>'Synthèse'!$J$47:$J$50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8</col>
      <colOff>0</colOff>
      <row>1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18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16</col>
      <colOff>0</colOff>
      <row>1</row>
      <rowOff>0</rowOff>
    </from>
    <ext cx="39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7" customWidth="1" min="2" max="2"/>
    <col width="23" customWidth="1" min="3" max="3"/>
    <col width="22" customWidth="1" min="4" max="4"/>
    <col width="19" customWidth="1" min="5" max="5"/>
    <col width="16" customWidth="1" min="6" max="6"/>
    <col width="14" customWidth="1" min="7" max="7"/>
    <col width="14" customWidth="1" min="8" max="8"/>
    <col width="11" customWidth="1" min="9" max="9"/>
    <col width="19" customWidth="1" min="10" max="10"/>
    <col width="16" customWidth="1" min="11" max="11"/>
    <col width="19" customWidth="1" min="12" max="12"/>
    <col width="17" customWidth="1" min="13" max="13"/>
    <col width="18" customWidth="1" min="14" max="14"/>
    <col width="21" customWidth="1" min="15" max="15"/>
    <col width="15" customWidth="1" min="16" max="16"/>
    <col width="28" customWidth="1" min="17" max="17"/>
    <col width="22" customWidth="1" min="18" max="18"/>
    <col width="21" customWidth="1" min="19" max="19"/>
    <col width="34" customWidth="1" min="20" max="20"/>
  </cols>
  <sheetData>
    <row r="1" ht="28" customHeight="1">
      <c r="A1" s="1" t="inlineStr">
        <is>
          <t>Plan de charge — Suivi des capacités et activités</t>
        </is>
      </c>
    </row>
    <row r="2">
      <c r="A2" s="2" t="inlineStr">
        <is>
          <t>ID activité</t>
        </is>
      </c>
      <c r="B2" s="2" t="inlineStr">
        <is>
          <t>Projet</t>
        </is>
      </c>
      <c r="C2" s="2" t="inlineStr">
        <is>
          <t>Client</t>
        </is>
      </c>
      <c r="D2" s="2" t="inlineStr">
        <is>
          <t>Collaborateur</t>
        </is>
      </c>
      <c r="E2" s="2" t="inlineStr">
        <is>
          <t>Fonction</t>
        </is>
      </c>
      <c r="F2" s="2" t="inlineStr">
        <is>
          <t>Ville</t>
        </is>
      </c>
      <c r="G2" s="2" t="inlineStr">
        <is>
          <t>Date de début</t>
        </is>
      </c>
      <c r="H2" s="2" t="inlineStr">
        <is>
          <t>Date de fin</t>
        </is>
      </c>
      <c r="I2" s="2" t="inlineStr">
        <is>
          <t>Semaine</t>
        </is>
      </c>
      <c r="J2" s="2" t="inlineStr">
        <is>
          <t>Type d’activité</t>
        </is>
      </c>
      <c r="K2" s="2" t="inlineStr">
        <is>
          <t>Statut</t>
        </is>
      </c>
      <c r="L2" s="2" t="inlineStr">
        <is>
          <t>Jours ouvrés disponibles</t>
        </is>
      </c>
      <c r="M2" s="2" t="inlineStr">
        <is>
          <t>Jours planifiés</t>
        </is>
      </c>
      <c r="N2" s="2" t="inlineStr">
        <is>
          <t>Heures planifiées</t>
        </is>
      </c>
      <c r="O2" s="2" t="inlineStr">
        <is>
          <t>Charge restante (jours)</t>
        </is>
      </c>
      <c r="P2" s="2" t="inlineStr">
        <is>
          <t>Taux de charge</t>
        </is>
      </c>
      <c r="Q2" s="2" t="inlineStr">
        <is>
          <t>Capacité hebdomadaire (heures)</t>
        </is>
      </c>
      <c r="R2" s="2" t="inlineStr">
        <is>
          <t>Écart capacité (heures)</t>
        </is>
      </c>
      <c r="S2" s="2" t="inlineStr">
        <is>
          <t>Alerte charge</t>
        </is>
      </c>
      <c r="T2" s="2" t="inlineStr">
        <is>
          <t>Commentaires</t>
        </is>
      </c>
    </row>
    <row r="3" ht="24" customHeight="1">
      <c r="A3" s="3" t="inlineStr">
        <is>
          <t>ACT-2026-001</t>
        </is>
      </c>
      <c r="B3" s="4" t="inlineStr">
        <is>
          <t>Refonte CRM</t>
        </is>
      </c>
      <c r="C3" s="4" t="inlineStr">
        <is>
          <t>Groupe Atlas</t>
        </is>
      </c>
      <c r="D3" s="4" t="inlineStr">
        <is>
          <t>Camille Martin</t>
        </is>
      </c>
      <c r="E3" s="4" t="inlineStr">
        <is>
          <t>Consultante</t>
        </is>
      </c>
      <c r="F3" s="3" t="inlineStr">
        <is>
          <t>Paris</t>
        </is>
      </c>
      <c r="G3" s="24" t="n">
        <v>46055</v>
      </c>
      <c r="H3" s="24" t="n">
        <v>46059</v>
      </c>
      <c r="I3" s="6">
        <f>IF(G3="","",WEEKNUM(G3,2))</f>
        <v/>
      </c>
      <c r="J3" s="3" t="inlineStr">
        <is>
          <t>Conseil</t>
        </is>
      </c>
      <c r="K3" s="3" t="inlineStr">
        <is>
          <t>Planifié</t>
        </is>
      </c>
      <c r="L3" s="25" t="n">
        <v>5</v>
      </c>
      <c r="M3" s="25" t="n">
        <v>4</v>
      </c>
      <c r="N3" s="25" t="n">
        <v>28</v>
      </c>
      <c r="O3" s="26">
        <f>IF(OR(G3="",M3=""),"",MAX(0,M3-(TODAY()-G3+1)))</f>
        <v/>
      </c>
      <c r="P3" s="27">
        <f>IF(OR(L3="",M3=""),"",IFERROR(M3/L3,0))</f>
        <v/>
      </c>
      <c r="Q3" s="26">
        <f>IF(L3="","",L3*7)</f>
        <v/>
      </c>
      <c r="R3" s="26">
        <f>IF(OR(Q3="",N3=""),"",Q3-N3)</f>
        <v/>
      </c>
      <c r="S3" s="6">
        <f>IF(P3="","",IF(P3&gt;1,"Surcharge",IF(P3&gt;=0.8,"Charge élevée","Capacité disponible")))</f>
        <v/>
      </c>
      <c r="T3" s="4" t="inlineStr">
        <is>
          <t>Ateliers de cadrage client</t>
        </is>
      </c>
    </row>
    <row r="4" ht="24" customHeight="1">
      <c r="A4" s="3" t="inlineStr">
        <is>
          <t>ACT-2026-002</t>
        </is>
      </c>
      <c r="B4" s="4" t="inlineStr">
        <is>
          <t>Portail client</t>
        </is>
      </c>
      <c r="C4" s="4" t="inlineStr">
        <is>
          <t>Maison Rivière</t>
        </is>
      </c>
      <c r="D4" s="4" t="inlineStr">
        <is>
          <t>Julien Bernard</t>
        </is>
      </c>
      <c r="E4" s="4" t="inlineStr">
        <is>
          <t>Chef de projet</t>
        </is>
      </c>
      <c r="F4" s="3" t="inlineStr">
        <is>
          <t>Lyon</t>
        </is>
      </c>
      <c r="G4" s="24" t="n">
        <v>46062</v>
      </c>
      <c r="H4" s="24" t="n">
        <v>46066</v>
      </c>
      <c r="I4" s="10">
        <f>IF(G4="","",WEEKNUM(G4,2))</f>
        <v/>
      </c>
      <c r="J4" s="3" t="inlineStr">
        <is>
          <t>Développement</t>
        </is>
      </c>
      <c r="K4" s="3" t="inlineStr">
        <is>
          <t>En cours</t>
        </is>
      </c>
      <c r="L4" s="25" t="n">
        <v>5</v>
      </c>
      <c r="M4" s="25" t="n">
        <v>5.5</v>
      </c>
      <c r="N4" s="25" t="n">
        <v>38.5</v>
      </c>
      <c r="O4" s="28">
        <f>IF(OR(G4="",M4=""),"",MAX(0,M4-(TODAY()-G4+1)))</f>
        <v/>
      </c>
      <c r="P4" s="29">
        <f>IF(OR(L4="",M4=""),"",IFERROR(M4/L4,0))</f>
        <v/>
      </c>
      <c r="Q4" s="28">
        <f>IF(L4="","",L4*7)</f>
        <v/>
      </c>
      <c r="R4" s="28">
        <f>IF(OR(Q4="",N4=""),"",Q4-N4)</f>
        <v/>
      </c>
      <c r="S4" s="10">
        <f>IF(P4="","",IF(P4&gt;1,"Surcharge",IF(P4&gt;=0.8,"Charge élevée","Capacité disponible")))</f>
        <v/>
      </c>
      <c r="T4" s="4" t="inlineStr">
        <is>
          <t>Priorité au parcours de commande</t>
        </is>
      </c>
    </row>
    <row r="5" ht="24" customHeight="1">
      <c r="A5" s="3" t="inlineStr">
        <is>
          <t>ACT-2026-003</t>
        </is>
      </c>
      <c r="B5" s="4" t="inlineStr">
        <is>
          <t>Audit RGPD</t>
        </is>
      </c>
      <c r="C5" s="4" t="inlineStr">
        <is>
          <t>Nova Conseil</t>
        </is>
      </c>
      <c r="D5" s="4" t="inlineStr">
        <is>
          <t>Léa Moreau</t>
        </is>
      </c>
      <c r="E5" s="4" t="inlineStr">
        <is>
          <t>Consultante</t>
        </is>
      </c>
      <c r="F5" s="3" t="inlineStr">
        <is>
          <t>Marseille</t>
        </is>
      </c>
      <c r="G5" s="24" t="n">
        <v>46069</v>
      </c>
      <c r="H5" s="24" t="n">
        <v>46073</v>
      </c>
      <c r="I5" s="6">
        <f>IF(G5="","",WEEKNUM(G5,2))</f>
        <v/>
      </c>
      <c r="J5" s="3" t="inlineStr">
        <is>
          <t>Conseil</t>
        </is>
      </c>
      <c r="K5" s="3" t="inlineStr">
        <is>
          <t>Planifié</t>
        </is>
      </c>
      <c r="L5" s="25" t="n">
        <v>5</v>
      </c>
      <c r="M5" s="25" t="n">
        <v>3.5</v>
      </c>
      <c r="N5" s="25" t="n">
        <v>24.5</v>
      </c>
      <c r="O5" s="26">
        <f>IF(OR(G5="",M5=""),"",MAX(0,M5-(TODAY()-G5+1)))</f>
        <v/>
      </c>
      <c r="P5" s="27">
        <f>IF(OR(L5="",M5=""),"",IFERROR(M5/L5,0))</f>
        <v/>
      </c>
      <c r="Q5" s="26">
        <f>IF(L5="","",L5*7)</f>
        <v/>
      </c>
      <c r="R5" s="26">
        <f>IF(OR(Q5="",N5=""),"",Q5-N5)</f>
        <v/>
      </c>
      <c r="S5" s="6">
        <f>IF(P5="","",IF(P5&gt;1,"Surcharge",IF(P5&gt;=0.8,"Charge élevée","Capacité disponible")))</f>
        <v/>
      </c>
      <c r="T5" s="4" t="inlineStr">
        <is>
          <t>Préparation des entretiens</t>
        </is>
      </c>
    </row>
    <row r="6" ht="24" customHeight="1">
      <c r="A6" s="3" t="inlineStr">
        <is>
          <t>ACT-2026-004</t>
        </is>
      </c>
      <c r="B6" s="4" t="inlineStr">
        <is>
          <t>Migration ERP</t>
        </is>
      </c>
      <c r="C6" s="4" t="inlineStr">
        <is>
          <t>Atelier Horizon</t>
        </is>
      </c>
      <c r="D6" s="4" t="inlineStr">
        <is>
          <t>Thomas Lefèvre</t>
        </is>
      </c>
      <c r="E6" s="4" t="inlineStr">
        <is>
          <t>Consultant</t>
        </is>
      </c>
      <c r="F6" s="3" t="inlineStr">
        <is>
          <t>Toulouse</t>
        </is>
      </c>
      <c r="G6" s="24" t="n">
        <v>46083</v>
      </c>
      <c r="H6" s="24" t="n">
        <v>46087</v>
      </c>
      <c r="I6" s="10">
        <f>IF(G6="","",WEEKNUM(G6,2))</f>
        <v/>
      </c>
      <c r="J6" s="3" t="inlineStr">
        <is>
          <t>Développement</t>
        </is>
      </c>
      <c r="K6" s="3" t="inlineStr">
        <is>
          <t>En cours</t>
        </is>
      </c>
      <c r="L6" s="25" t="n">
        <v>5</v>
      </c>
      <c r="M6" s="25" t="n">
        <v>5</v>
      </c>
      <c r="N6" s="25" t="n">
        <v>35</v>
      </c>
      <c r="O6" s="28">
        <f>IF(OR(G6="",M6=""),"",MAX(0,M6-(TODAY()-G6+1)))</f>
        <v/>
      </c>
      <c r="P6" s="29">
        <f>IF(OR(L6="",M6=""),"",IFERROR(M6/L6,0))</f>
        <v/>
      </c>
      <c r="Q6" s="28">
        <f>IF(L6="","",L6*7)</f>
        <v/>
      </c>
      <c r="R6" s="28">
        <f>IF(OR(Q6="",N6=""),"",Q6-N6)</f>
        <v/>
      </c>
      <c r="S6" s="10">
        <f>IF(P6="","",IF(P6&gt;1,"Surcharge",IF(P6&gt;=0.8,"Charge élevée","Capacité disponible")))</f>
        <v/>
      </c>
      <c r="T6" s="4" t="inlineStr">
        <is>
          <t>Recette des flux achats</t>
        </is>
      </c>
    </row>
    <row r="7" ht="24" customHeight="1">
      <c r="A7" s="3" t="inlineStr">
        <is>
          <t>ACT-2026-005</t>
        </is>
      </c>
      <c r="B7" s="4" t="inlineStr">
        <is>
          <t>Site e-commerce</t>
        </is>
      </c>
      <c r="C7" s="4" t="inlineStr">
        <is>
          <t>Énergie Rhône</t>
        </is>
      </c>
      <c r="D7" s="4" t="inlineStr">
        <is>
          <t>Chloé Rousseau</t>
        </is>
      </c>
      <c r="E7" s="4" t="inlineStr">
        <is>
          <t>Designer</t>
        </is>
      </c>
      <c r="F7" s="3" t="inlineStr">
        <is>
          <t>Bordeaux</t>
        </is>
      </c>
      <c r="G7" s="24" t="n">
        <v>46090</v>
      </c>
      <c r="H7" s="24" t="n">
        <v>46094</v>
      </c>
      <c r="I7" s="6">
        <f>IF(G7="","",WEEKNUM(G7,2))</f>
        <v/>
      </c>
      <c r="J7" s="3" t="inlineStr">
        <is>
          <t>Développement</t>
        </is>
      </c>
      <c r="K7" s="3" t="inlineStr">
        <is>
          <t>Planifié</t>
        </is>
      </c>
      <c r="L7" s="25" t="n">
        <v>5</v>
      </c>
      <c r="M7" s="25" t="n">
        <v>2.5</v>
      </c>
      <c r="N7" s="25" t="n">
        <v>17.5</v>
      </c>
      <c r="O7" s="26">
        <f>IF(OR(G7="",M7=""),"",MAX(0,M7-(TODAY()-G7+1)))</f>
        <v/>
      </c>
      <c r="P7" s="27">
        <f>IF(OR(L7="",M7=""),"",IFERROR(M7/L7,0))</f>
        <v/>
      </c>
      <c r="Q7" s="26">
        <f>IF(L7="","",L7*7)</f>
        <v/>
      </c>
      <c r="R7" s="26">
        <f>IF(OR(Q7="",N7=""),"",Q7-N7)</f>
        <v/>
      </c>
      <c r="S7" s="6">
        <f>IF(P7="","",IF(P7&gt;1,"Surcharge",IF(P7&gt;=0.8,"Charge élevée","Capacité disponible")))</f>
        <v/>
      </c>
      <c r="T7" s="4" t="inlineStr">
        <is>
          <t>Maquettes des fiches produits</t>
        </is>
      </c>
    </row>
    <row r="8" ht="24" customHeight="1">
      <c r="A8" s="3" t="inlineStr">
        <is>
          <t>ACT-2026-006</t>
        </is>
      </c>
      <c r="B8" s="4" t="inlineStr">
        <is>
          <t>Application mobile</t>
        </is>
      </c>
      <c r="C8" s="4" t="inlineStr">
        <is>
          <t>Finexia</t>
        </is>
      </c>
      <c r="D8" s="4" t="inlineStr">
        <is>
          <t>Nicolas Garnier</t>
        </is>
      </c>
      <c r="E8" s="4" t="inlineStr">
        <is>
          <t>Développeur</t>
        </is>
      </c>
      <c r="F8" s="3" t="inlineStr">
        <is>
          <t>Lille</t>
        </is>
      </c>
      <c r="G8" s="24" t="n">
        <v>46097</v>
      </c>
      <c r="H8" s="24" t="n">
        <v>46101</v>
      </c>
      <c r="I8" s="10">
        <f>IF(G8="","",WEEKNUM(G8,2))</f>
        <v/>
      </c>
      <c r="J8" s="3" t="inlineStr">
        <is>
          <t>Développement</t>
        </is>
      </c>
      <c r="K8" s="3" t="inlineStr">
        <is>
          <t>À confirmer</t>
        </is>
      </c>
      <c r="L8" s="25" t="n">
        <v>4</v>
      </c>
      <c r="M8" s="25" t="n">
        <v>4.5</v>
      </c>
      <c r="N8" s="25" t="n">
        <v>31.5</v>
      </c>
      <c r="O8" s="28">
        <f>IF(OR(G8="",M8=""),"",MAX(0,M8-(TODAY()-G8+1)))</f>
        <v/>
      </c>
      <c r="P8" s="29">
        <f>IF(OR(L8="",M8=""),"",IFERROR(M8/L8,0))</f>
        <v/>
      </c>
      <c r="Q8" s="28">
        <f>IF(L8="","",L8*7)</f>
        <v/>
      </c>
      <c r="R8" s="28">
        <f>IF(OR(Q8="",N8=""),"",Q8-N8)</f>
        <v/>
      </c>
      <c r="S8" s="10">
        <f>IF(P8="","",IF(P8&gt;1,"Surcharge",IF(P8&gt;=0.8,"Charge élevée","Capacité disponible")))</f>
        <v/>
      </c>
      <c r="T8" s="4" t="inlineStr">
        <is>
          <t>Charge à valider avec le client</t>
        </is>
      </c>
    </row>
    <row r="9" ht="24" customHeight="1">
      <c r="A9" s="3" t="inlineStr">
        <is>
          <t>ACT-2026-007</t>
        </is>
      </c>
      <c r="B9" s="4" t="inlineStr">
        <is>
          <t>Tableau de bord commercial</t>
        </is>
      </c>
      <c r="C9" s="4" t="inlineStr">
        <is>
          <t>Médias Ouest</t>
        </is>
      </c>
      <c r="D9" s="4" t="inlineStr">
        <is>
          <t>Manon Petit</t>
        </is>
      </c>
      <c r="E9" s="4" t="inlineStr">
        <is>
          <t>Analyste</t>
        </is>
      </c>
      <c r="F9" s="3" t="inlineStr">
        <is>
          <t>Nantes</t>
        </is>
      </c>
      <c r="G9" s="24" t="n">
        <v>46118</v>
      </c>
      <c r="H9" s="24" t="n">
        <v>46122</v>
      </c>
      <c r="I9" s="6">
        <f>IF(G9="","",WEEKNUM(G9,2))</f>
        <v/>
      </c>
      <c r="J9" s="3" t="inlineStr">
        <is>
          <t>Pilotage</t>
        </is>
      </c>
      <c r="K9" s="3" t="inlineStr">
        <is>
          <t>Planifié</t>
        </is>
      </c>
      <c r="L9" s="25" t="n">
        <v>5</v>
      </c>
      <c r="M9" s="25" t="n">
        <v>4</v>
      </c>
      <c r="N9" s="25" t="n">
        <v>28</v>
      </c>
      <c r="O9" s="26">
        <f>IF(OR(G9="",M9=""),"",MAX(0,M9-(TODAY()-G9+1)))</f>
        <v/>
      </c>
      <c r="P9" s="27">
        <f>IF(OR(L9="",M9=""),"",IFERROR(M9/L9,0))</f>
        <v/>
      </c>
      <c r="Q9" s="26">
        <f>IF(L9="","",L9*7)</f>
        <v/>
      </c>
      <c r="R9" s="26">
        <f>IF(OR(Q9="",N9=""),"",Q9-N9)</f>
        <v/>
      </c>
      <c r="S9" s="6">
        <f>IF(P9="","",IF(P9&gt;1,"Surcharge",IF(P9&gt;=0.8,"Charge élevée","Capacité disponible")))</f>
        <v/>
      </c>
      <c r="T9" s="4" t="inlineStr">
        <is>
          <t>Construction des indicateurs</t>
        </is>
      </c>
    </row>
    <row r="10" ht="24" customHeight="1">
      <c r="A10" s="3" t="inlineStr">
        <is>
          <t>ACT-2026-008</t>
        </is>
      </c>
      <c r="B10" s="4" t="inlineStr">
        <is>
          <t>Formation Excel</t>
        </is>
      </c>
      <c r="C10" s="4" t="inlineStr">
        <is>
          <t>Translogis</t>
        </is>
      </c>
      <c r="D10" s="4" t="inlineStr">
        <is>
          <t>Antoine Leroy</t>
        </is>
      </c>
      <c r="E10" s="4" t="inlineStr">
        <is>
          <t>Formateur</t>
        </is>
      </c>
      <c r="F10" s="3" t="inlineStr">
        <is>
          <t>Strasbourg</t>
        </is>
      </c>
      <c r="G10" s="24" t="n">
        <v>46125</v>
      </c>
      <c r="H10" s="24" t="n">
        <v>46129</v>
      </c>
      <c r="I10" s="10">
        <f>IF(G10="","",WEEKNUM(G10,2))</f>
        <v/>
      </c>
      <c r="J10" s="3" t="inlineStr">
        <is>
          <t>Formation</t>
        </is>
      </c>
      <c r="K10" s="3" t="inlineStr">
        <is>
          <t>Terminé</t>
        </is>
      </c>
      <c r="L10" s="25" t="n">
        <v>5</v>
      </c>
      <c r="M10" s="25" t="n">
        <v>3</v>
      </c>
      <c r="N10" s="25" t="n">
        <v>21</v>
      </c>
      <c r="O10" s="28">
        <f>IF(OR(G10="",M10=""),"",MAX(0,M10-(TODAY()-G10+1)))</f>
        <v/>
      </c>
      <c r="P10" s="29">
        <f>IF(OR(L10="",M10=""),"",IFERROR(M10/L10,0))</f>
        <v/>
      </c>
      <c r="Q10" s="28">
        <f>IF(L10="","",L10*7)</f>
        <v/>
      </c>
      <c r="R10" s="28">
        <f>IF(OR(Q10="",N10=""),"",Q10-N10)</f>
        <v/>
      </c>
      <c r="S10" s="10">
        <f>IF(P10="","",IF(P10&gt;1,"Surcharge",IF(P10&gt;=0.8,"Charge élevée","Capacité disponible")))</f>
        <v/>
      </c>
      <c r="T10" s="4" t="inlineStr">
        <is>
          <t>Session utilisateurs métier</t>
        </is>
      </c>
    </row>
    <row r="11" ht="24" customHeight="1">
      <c r="A11" s="3" t="inlineStr">
        <is>
          <t>ACT-2026-009</t>
        </is>
      </c>
      <c r="B11" s="4" t="inlineStr">
        <is>
          <t>Automatisation facturation</t>
        </is>
      </c>
      <c r="C11" s="4" t="inlineStr">
        <is>
          <t>Santé Prévention</t>
        </is>
      </c>
      <c r="D11" s="4" t="inlineStr">
        <is>
          <t>Sarah Fontaine</t>
        </is>
      </c>
      <c r="E11" s="4" t="inlineStr">
        <is>
          <t>Consultante</t>
        </is>
      </c>
      <c r="F11" s="3" t="inlineStr">
        <is>
          <t>Rennes</t>
        </is>
      </c>
      <c r="G11" s="24" t="n">
        <v>46132</v>
      </c>
      <c r="H11" s="24" t="n">
        <v>46136</v>
      </c>
      <c r="I11" s="6">
        <f>IF(G11="","",WEEKNUM(G11,2))</f>
        <v/>
      </c>
      <c r="J11" s="3" t="inlineStr">
        <is>
          <t>Développement</t>
        </is>
      </c>
      <c r="K11" s="3" t="inlineStr">
        <is>
          <t>En cours</t>
        </is>
      </c>
      <c r="L11" s="25" t="n">
        <v>5</v>
      </c>
      <c r="M11" s="25" t="n">
        <v>4.5</v>
      </c>
      <c r="N11" s="25" t="n">
        <v>31.5</v>
      </c>
      <c r="O11" s="26">
        <f>IF(OR(G11="",M11=""),"",MAX(0,M11-(TODAY()-G11+1)))</f>
        <v/>
      </c>
      <c r="P11" s="27">
        <f>IF(OR(L11="",M11=""),"",IFERROR(M11/L11,0))</f>
        <v/>
      </c>
      <c r="Q11" s="26">
        <f>IF(L11="","",L11*7)</f>
        <v/>
      </c>
      <c r="R11" s="26">
        <f>IF(OR(Q11="",N11=""),"",Q11-N11)</f>
        <v/>
      </c>
      <c r="S11" s="6">
        <f>IF(P11="","",IF(P11&gt;1,"Surcharge",IF(P11&gt;=0.8,"Charge élevée","Capacité disponible")))</f>
        <v/>
      </c>
      <c r="T11" s="4" t="inlineStr">
        <is>
          <t>Paramétrage des règles comptables</t>
        </is>
      </c>
    </row>
    <row r="12" ht="24" customHeight="1">
      <c r="A12" s="3" t="inlineStr">
        <is>
          <t>ACT-2026-010</t>
        </is>
      </c>
      <c r="B12" s="4" t="inlineStr">
        <is>
          <t>Support applicatif</t>
        </is>
      </c>
      <c r="C12" s="4" t="inlineStr">
        <is>
          <t>Bâtir Ensemble</t>
        </is>
      </c>
      <c r="D12" s="4" t="inlineStr">
        <is>
          <t>Maxime Dupont</t>
        </is>
      </c>
      <c r="E12" s="4" t="inlineStr">
        <is>
          <t>Technicien</t>
        </is>
      </c>
      <c r="F12" s="3" t="inlineStr">
        <is>
          <t>Montpellier</t>
        </is>
      </c>
      <c r="G12" s="24" t="n">
        <v>46132</v>
      </c>
      <c r="H12" s="24" t="n">
        <v>46136</v>
      </c>
      <c r="I12" s="10">
        <f>IF(G12="","",WEEKNUM(G12,2))</f>
        <v/>
      </c>
      <c r="J12" s="3" t="inlineStr">
        <is>
          <t>Support</t>
        </is>
      </c>
      <c r="K12" s="3" t="inlineStr">
        <is>
          <t>Planifié</t>
        </is>
      </c>
      <c r="L12" s="25" t="n">
        <v>5</v>
      </c>
      <c r="M12" s="25" t="n">
        <v>3.5</v>
      </c>
      <c r="N12" s="25" t="n">
        <v>24.5</v>
      </c>
      <c r="O12" s="28">
        <f>IF(OR(G12="",M12=""),"",MAX(0,M12-(TODAY()-G12+1)))</f>
        <v/>
      </c>
      <c r="P12" s="29">
        <f>IF(OR(L12="",M12=""),"",IFERROR(M12/L12,0))</f>
        <v/>
      </c>
      <c r="Q12" s="28">
        <f>IF(L12="","",L12*7)</f>
        <v/>
      </c>
      <c r="R12" s="28">
        <f>IF(OR(Q12="",N12=""),"",Q12-N12)</f>
        <v/>
      </c>
      <c r="S12" s="10">
        <f>IF(P12="","",IF(P12&gt;1,"Surcharge",IF(P12&gt;=0.8,"Charge élevée","Capacité disponible")))</f>
        <v/>
      </c>
      <c r="T12" s="4" t="inlineStr">
        <is>
          <t>Suivi des demandes critiques</t>
        </is>
      </c>
    </row>
    <row r="13" ht="24" customHeight="1">
      <c r="A13" s="3" t="n"/>
      <c r="B13" s="4" t="n"/>
      <c r="C13" s="4" t="n"/>
      <c r="D13" s="4" t="n"/>
      <c r="E13" s="4" t="n"/>
      <c r="F13" s="3" t="n"/>
      <c r="G13" s="24" t="n"/>
      <c r="H13" s="24" t="n"/>
      <c r="I13" s="6">
        <f>IF(G13="","",WEEKNUM(G13,2))</f>
        <v/>
      </c>
      <c r="J13" s="3" t="n"/>
      <c r="K13" s="3" t="n"/>
      <c r="L13" s="25" t="n"/>
      <c r="M13" s="25" t="n"/>
      <c r="N13" s="25" t="n"/>
      <c r="O13" s="26">
        <f>IF(OR(G13="",M13=""),"",MAX(0,M13-(TODAY()-G13+1)))</f>
        <v/>
      </c>
      <c r="P13" s="27">
        <f>IF(OR(L13="",M13=""),"",IFERROR(M13/L13,0))</f>
        <v/>
      </c>
      <c r="Q13" s="26">
        <f>IF(L13="","",L13*7)</f>
        <v/>
      </c>
      <c r="R13" s="26">
        <f>IF(OR(Q13="",N13=""),"",Q13-N13)</f>
        <v/>
      </c>
      <c r="S13" s="6">
        <f>IF(P13="","",IF(P13&gt;1,"Surcharge",IF(P13&gt;=0.8,"Charge élevée","Capacité disponible")))</f>
        <v/>
      </c>
      <c r="T13" s="4" t="n"/>
    </row>
    <row r="14" ht="24" customHeight="1">
      <c r="A14" s="3" t="n"/>
      <c r="B14" s="4" t="n"/>
      <c r="C14" s="4" t="n"/>
      <c r="D14" s="4" t="n"/>
      <c r="E14" s="4" t="n"/>
      <c r="F14" s="3" t="n"/>
      <c r="G14" s="24" t="n"/>
      <c r="H14" s="24" t="n"/>
      <c r="I14" s="10">
        <f>IF(G14="","",WEEKNUM(G14,2))</f>
        <v/>
      </c>
      <c r="J14" s="3" t="n"/>
      <c r="K14" s="3" t="n"/>
      <c r="L14" s="25" t="n"/>
      <c r="M14" s="25" t="n"/>
      <c r="N14" s="25" t="n"/>
      <c r="O14" s="28">
        <f>IF(OR(G14="",M14=""),"",MAX(0,M14-(TODAY()-G14+1)))</f>
        <v/>
      </c>
      <c r="P14" s="29">
        <f>IF(OR(L14="",M14=""),"",IFERROR(M14/L14,0))</f>
        <v/>
      </c>
      <c r="Q14" s="28">
        <f>IF(L14="","",L14*7)</f>
        <v/>
      </c>
      <c r="R14" s="28">
        <f>IF(OR(Q14="",N14=""),"",Q14-N14)</f>
        <v/>
      </c>
      <c r="S14" s="10">
        <f>IF(P14="","",IF(P14&gt;1,"Surcharge",IF(P14&gt;=0.8,"Charge élevée","Capacité disponible")))</f>
        <v/>
      </c>
      <c r="T14" s="4" t="n"/>
    </row>
    <row r="15" ht="24" customHeight="1">
      <c r="A15" s="3" t="n"/>
      <c r="B15" s="4" t="n"/>
      <c r="C15" s="4" t="n"/>
      <c r="D15" s="4" t="n"/>
      <c r="E15" s="4" t="n"/>
      <c r="F15" s="3" t="n"/>
      <c r="G15" s="24" t="n"/>
      <c r="H15" s="24" t="n"/>
      <c r="I15" s="6">
        <f>IF(G15="","",WEEKNUM(G15,2))</f>
        <v/>
      </c>
      <c r="J15" s="3" t="n"/>
      <c r="K15" s="3" t="n"/>
      <c r="L15" s="25" t="n"/>
      <c r="M15" s="25" t="n"/>
      <c r="N15" s="25" t="n"/>
      <c r="O15" s="26">
        <f>IF(OR(G15="",M15=""),"",MAX(0,M15-(TODAY()-G15+1)))</f>
        <v/>
      </c>
      <c r="P15" s="27">
        <f>IF(OR(L15="",M15=""),"",IFERROR(M15/L15,0))</f>
        <v/>
      </c>
      <c r="Q15" s="26">
        <f>IF(L15="","",L15*7)</f>
        <v/>
      </c>
      <c r="R15" s="26">
        <f>IF(OR(Q15="",N15=""),"",Q15-N15)</f>
        <v/>
      </c>
      <c r="S15" s="6">
        <f>IF(P15="","",IF(P15&gt;1,"Surcharge",IF(P15&gt;=0.8,"Charge élevée","Capacité disponible")))</f>
        <v/>
      </c>
      <c r="T15" s="4" t="n"/>
    </row>
    <row r="16" ht="24" customHeight="1">
      <c r="A16" s="3" t="n"/>
      <c r="B16" s="4" t="n"/>
      <c r="C16" s="4" t="n"/>
      <c r="D16" s="4" t="n"/>
      <c r="E16" s="4" t="n"/>
      <c r="F16" s="3" t="n"/>
      <c r="G16" s="24" t="n"/>
      <c r="H16" s="24" t="n"/>
      <c r="I16" s="10">
        <f>IF(G16="","",WEEKNUM(G16,2))</f>
        <v/>
      </c>
      <c r="J16" s="3" t="n"/>
      <c r="K16" s="3" t="n"/>
      <c r="L16" s="25" t="n"/>
      <c r="M16" s="25" t="n"/>
      <c r="N16" s="25" t="n"/>
      <c r="O16" s="28">
        <f>IF(OR(G16="",M16=""),"",MAX(0,M16-(TODAY()-G16+1)))</f>
        <v/>
      </c>
      <c r="P16" s="29">
        <f>IF(OR(L16="",M16=""),"",IFERROR(M16/L16,0))</f>
        <v/>
      </c>
      <c r="Q16" s="28">
        <f>IF(L16="","",L16*7)</f>
        <v/>
      </c>
      <c r="R16" s="28">
        <f>IF(OR(Q16="",N16=""),"",Q16-N16)</f>
        <v/>
      </c>
      <c r="S16" s="10">
        <f>IF(P16="","",IF(P16&gt;1,"Surcharge",IF(P16&gt;=0.8,"Charge élevée","Capacité disponible")))</f>
        <v/>
      </c>
      <c r="T16" s="4" t="n"/>
    </row>
    <row r="17" ht="24" customHeight="1">
      <c r="A17" s="3" t="n"/>
      <c r="B17" s="4" t="n"/>
      <c r="C17" s="4" t="n"/>
      <c r="D17" s="4" t="n"/>
      <c r="E17" s="4" t="n"/>
      <c r="F17" s="3" t="n"/>
      <c r="G17" s="24" t="n"/>
      <c r="H17" s="24" t="n"/>
      <c r="I17" s="6">
        <f>IF(G17="","",WEEKNUM(G17,2))</f>
        <v/>
      </c>
      <c r="J17" s="3" t="n"/>
      <c r="K17" s="3" t="n"/>
      <c r="L17" s="25" t="n"/>
      <c r="M17" s="25" t="n"/>
      <c r="N17" s="25" t="n"/>
      <c r="O17" s="26">
        <f>IF(OR(G17="",M17=""),"",MAX(0,M17-(TODAY()-G17+1)))</f>
        <v/>
      </c>
      <c r="P17" s="27">
        <f>IF(OR(L17="",M17=""),"",IFERROR(M17/L17,0))</f>
        <v/>
      </c>
      <c r="Q17" s="26">
        <f>IF(L17="","",L17*7)</f>
        <v/>
      </c>
      <c r="R17" s="26">
        <f>IF(OR(Q17="",N17=""),"",Q17-N17)</f>
        <v/>
      </c>
      <c r="S17" s="6">
        <f>IF(P17="","",IF(P17&gt;1,"Surcharge",IF(P17&gt;=0.8,"Charge élevée","Capacité disponible")))</f>
        <v/>
      </c>
      <c r="T17" s="4" t="n"/>
    </row>
    <row r="18" ht="24" customHeight="1">
      <c r="A18" s="3" t="n"/>
      <c r="B18" s="4" t="n"/>
      <c r="C18" s="4" t="n"/>
      <c r="D18" s="4" t="n"/>
      <c r="E18" s="4" t="n"/>
      <c r="F18" s="3" t="n"/>
      <c r="G18" s="24" t="n"/>
      <c r="H18" s="24" t="n"/>
      <c r="I18" s="10">
        <f>IF(G18="","",WEEKNUM(G18,2))</f>
        <v/>
      </c>
      <c r="J18" s="3" t="n"/>
      <c r="K18" s="3" t="n"/>
      <c r="L18" s="25" t="n"/>
      <c r="M18" s="25" t="n"/>
      <c r="N18" s="25" t="n"/>
      <c r="O18" s="28">
        <f>IF(OR(G18="",M18=""),"",MAX(0,M18-(TODAY()-G18+1)))</f>
        <v/>
      </c>
      <c r="P18" s="29">
        <f>IF(OR(L18="",M18=""),"",IFERROR(M18/L18,0))</f>
        <v/>
      </c>
      <c r="Q18" s="28">
        <f>IF(L18="","",L18*7)</f>
        <v/>
      </c>
      <c r="R18" s="28">
        <f>IF(OR(Q18="",N18=""),"",Q18-N18)</f>
        <v/>
      </c>
      <c r="S18" s="10">
        <f>IF(P18="","",IF(P18&gt;1,"Surcharge",IF(P18&gt;=0.8,"Charge élevée","Capacité disponible")))</f>
        <v/>
      </c>
      <c r="T18" s="4" t="n"/>
    </row>
    <row r="19" ht="24" customHeight="1">
      <c r="A19" s="3" t="n"/>
      <c r="B19" s="4" t="n"/>
      <c r="C19" s="4" t="n"/>
      <c r="D19" s="4" t="n"/>
      <c r="E19" s="4" t="n"/>
      <c r="F19" s="3" t="n"/>
      <c r="G19" s="24" t="n"/>
      <c r="H19" s="24" t="n"/>
      <c r="I19" s="6">
        <f>IF(G19="","",WEEKNUM(G19,2))</f>
        <v/>
      </c>
      <c r="J19" s="3" t="n"/>
      <c r="K19" s="3" t="n"/>
      <c r="L19" s="25" t="n"/>
      <c r="M19" s="25" t="n"/>
      <c r="N19" s="25" t="n"/>
      <c r="O19" s="26">
        <f>IF(OR(G19="",M19=""),"",MAX(0,M19-(TODAY()-G19+1)))</f>
        <v/>
      </c>
      <c r="P19" s="27">
        <f>IF(OR(L19="",M19=""),"",IFERROR(M19/L19,0))</f>
        <v/>
      </c>
      <c r="Q19" s="26">
        <f>IF(L19="","",L19*7)</f>
        <v/>
      </c>
      <c r="R19" s="26">
        <f>IF(OR(Q19="",N19=""),"",Q19-N19)</f>
        <v/>
      </c>
      <c r="S19" s="6">
        <f>IF(P19="","",IF(P19&gt;1,"Surcharge",IF(P19&gt;=0.8,"Charge élevée","Capacité disponible")))</f>
        <v/>
      </c>
      <c r="T19" s="4" t="n"/>
    </row>
    <row r="20" ht="24" customHeight="1">
      <c r="A20" s="3" t="n"/>
      <c r="B20" s="4" t="n"/>
      <c r="C20" s="4" t="n"/>
      <c r="D20" s="4" t="n"/>
      <c r="E20" s="4" t="n"/>
      <c r="F20" s="3" t="n"/>
      <c r="G20" s="24" t="n"/>
      <c r="H20" s="24" t="n"/>
      <c r="I20" s="10">
        <f>IF(G20="","",WEEKNUM(G20,2))</f>
        <v/>
      </c>
      <c r="J20" s="3" t="n"/>
      <c r="K20" s="3" t="n"/>
      <c r="L20" s="25" t="n"/>
      <c r="M20" s="25" t="n"/>
      <c r="N20" s="25" t="n"/>
      <c r="O20" s="28">
        <f>IF(OR(G20="",M20=""),"",MAX(0,M20-(TODAY()-G20+1)))</f>
        <v/>
      </c>
      <c r="P20" s="29">
        <f>IF(OR(L20="",M20=""),"",IFERROR(M20/L20,0))</f>
        <v/>
      </c>
      <c r="Q20" s="28">
        <f>IF(L20="","",L20*7)</f>
        <v/>
      </c>
      <c r="R20" s="28">
        <f>IF(OR(Q20="",N20=""),"",Q20-N20)</f>
        <v/>
      </c>
      <c r="S20" s="10">
        <f>IF(P20="","",IF(P20&gt;1,"Surcharge",IF(P20&gt;=0.8,"Charge élevée","Capacité disponible")))</f>
        <v/>
      </c>
      <c r="T20" s="4" t="n"/>
    </row>
    <row r="21" ht="24" customHeight="1">
      <c r="A21" s="3" t="n"/>
      <c r="B21" s="4" t="n"/>
      <c r="C21" s="4" t="n"/>
      <c r="D21" s="4" t="n"/>
      <c r="E21" s="4" t="n"/>
      <c r="F21" s="3" t="n"/>
      <c r="G21" s="24" t="n"/>
      <c r="H21" s="24" t="n"/>
      <c r="I21" s="6">
        <f>IF(G21="","",WEEKNUM(G21,2))</f>
        <v/>
      </c>
      <c r="J21" s="3" t="n"/>
      <c r="K21" s="3" t="n"/>
      <c r="L21" s="25" t="n"/>
      <c r="M21" s="25" t="n"/>
      <c r="N21" s="25" t="n"/>
      <c r="O21" s="26">
        <f>IF(OR(G21="",M21=""),"",MAX(0,M21-(TODAY()-G21+1)))</f>
        <v/>
      </c>
      <c r="P21" s="27">
        <f>IF(OR(L21="",M21=""),"",IFERROR(M21/L21,0))</f>
        <v/>
      </c>
      <c r="Q21" s="26">
        <f>IF(L21="","",L21*7)</f>
        <v/>
      </c>
      <c r="R21" s="26">
        <f>IF(OR(Q21="",N21=""),"",Q21-N21)</f>
        <v/>
      </c>
      <c r="S21" s="6">
        <f>IF(P21="","",IF(P21&gt;1,"Surcharge",IF(P21&gt;=0.8,"Charge élevée","Capacité disponible")))</f>
        <v/>
      </c>
      <c r="T21" s="4" t="n"/>
    </row>
    <row r="22" ht="24" customHeight="1">
      <c r="A22" s="3" t="n"/>
      <c r="B22" s="4" t="n"/>
      <c r="C22" s="4" t="n"/>
      <c r="D22" s="4" t="n"/>
      <c r="E22" s="4" t="n"/>
      <c r="F22" s="3" t="n"/>
      <c r="G22" s="24" t="n"/>
      <c r="H22" s="24" t="n"/>
      <c r="I22" s="10">
        <f>IF(G22="","",WEEKNUM(G22,2))</f>
        <v/>
      </c>
      <c r="J22" s="3" t="n"/>
      <c r="K22" s="3" t="n"/>
      <c r="L22" s="25" t="n"/>
      <c r="M22" s="25" t="n"/>
      <c r="N22" s="25" t="n"/>
      <c r="O22" s="28">
        <f>IF(OR(G22="",M22=""),"",MAX(0,M22-(TODAY()-G22+1)))</f>
        <v/>
      </c>
      <c r="P22" s="29">
        <f>IF(OR(L22="",M22=""),"",IFERROR(M22/L22,0))</f>
        <v/>
      </c>
      <c r="Q22" s="28">
        <f>IF(L22="","",L22*7)</f>
        <v/>
      </c>
      <c r="R22" s="28">
        <f>IF(OR(Q22="",N22=""),"",Q22-N22)</f>
        <v/>
      </c>
      <c r="S22" s="10">
        <f>IF(P22="","",IF(P22&gt;1,"Surcharge",IF(P22&gt;=0.8,"Charge élevée","Capacité disponible")))</f>
        <v/>
      </c>
      <c r="T22" s="4" t="n"/>
    </row>
    <row r="23" ht="24" customHeight="1">
      <c r="A23" s="3" t="n"/>
      <c r="B23" s="4" t="n"/>
      <c r="C23" s="4" t="n"/>
      <c r="D23" s="4" t="n"/>
      <c r="E23" s="4" t="n"/>
      <c r="F23" s="3" t="n"/>
      <c r="G23" s="24" t="n"/>
      <c r="H23" s="24" t="n"/>
      <c r="I23" s="6">
        <f>IF(G23="","",WEEKNUM(G23,2))</f>
        <v/>
      </c>
      <c r="J23" s="3" t="n"/>
      <c r="K23" s="3" t="n"/>
      <c r="L23" s="25" t="n"/>
      <c r="M23" s="25" t="n"/>
      <c r="N23" s="25" t="n"/>
      <c r="O23" s="26">
        <f>IF(OR(G23="",M23=""),"",MAX(0,M23-(TODAY()-G23+1)))</f>
        <v/>
      </c>
      <c r="P23" s="27">
        <f>IF(OR(L23="",M23=""),"",IFERROR(M23/L23,0))</f>
        <v/>
      </c>
      <c r="Q23" s="26">
        <f>IF(L23="","",L23*7)</f>
        <v/>
      </c>
      <c r="R23" s="26">
        <f>IF(OR(Q23="",N23=""),"",Q23-N23)</f>
        <v/>
      </c>
      <c r="S23" s="6">
        <f>IF(P23="","",IF(P23&gt;1,"Surcharge",IF(P23&gt;=0.8,"Charge élevée","Capacité disponible")))</f>
        <v/>
      </c>
      <c r="T23" s="4" t="n"/>
    </row>
    <row r="24" ht="24" customHeight="1">
      <c r="A24" s="3" t="n"/>
      <c r="B24" s="4" t="n"/>
      <c r="C24" s="4" t="n"/>
      <c r="D24" s="4" t="n"/>
      <c r="E24" s="4" t="n"/>
      <c r="F24" s="3" t="n"/>
      <c r="G24" s="24" t="n"/>
      <c r="H24" s="24" t="n"/>
      <c r="I24" s="10">
        <f>IF(G24="","",WEEKNUM(G24,2))</f>
        <v/>
      </c>
      <c r="J24" s="3" t="n"/>
      <c r="K24" s="3" t="n"/>
      <c r="L24" s="25" t="n"/>
      <c r="M24" s="25" t="n"/>
      <c r="N24" s="25" t="n"/>
      <c r="O24" s="28">
        <f>IF(OR(G24="",M24=""),"",MAX(0,M24-(TODAY()-G24+1)))</f>
        <v/>
      </c>
      <c r="P24" s="29">
        <f>IF(OR(L24="",M24=""),"",IFERROR(M24/L24,0))</f>
        <v/>
      </c>
      <c r="Q24" s="28">
        <f>IF(L24="","",L24*7)</f>
        <v/>
      </c>
      <c r="R24" s="28">
        <f>IF(OR(Q24="",N24=""),"",Q24-N24)</f>
        <v/>
      </c>
      <c r="S24" s="10">
        <f>IF(P24="","",IF(P24&gt;1,"Surcharge",IF(P24&gt;=0.8,"Charge élevée","Capacité disponible")))</f>
        <v/>
      </c>
      <c r="T24" s="4" t="n"/>
    </row>
    <row r="25" ht="24" customHeight="1">
      <c r="A25" s="3" t="n"/>
      <c r="B25" s="4" t="n"/>
      <c r="C25" s="4" t="n"/>
      <c r="D25" s="4" t="n"/>
      <c r="E25" s="4" t="n"/>
      <c r="F25" s="3" t="n"/>
      <c r="G25" s="24" t="n"/>
      <c r="H25" s="24" t="n"/>
      <c r="I25" s="6">
        <f>IF(G25="","",WEEKNUM(G25,2))</f>
        <v/>
      </c>
      <c r="J25" s="3" t="n"/>
      <c r="K25" s="3" t="n"/>
      <c r="L25" s="25" t="n"/>
      <c r="M25" s="25" t="n"/>
      <c r="N25" s="25" t="n"/>
      <c r="O25" s="26">
        <f>IF(OR(G25="",M25=""),"",MAX(0,M25-(TODAY()-G25+1)))</f>
        <v/>
      </c>
      <c r="P25" s="27">
        <f>IF(OR(L25="",M25=""),"",IFERROR(M25/L25,0))</f>
        <v/>
      </c>
      <c r="Q25" s="26">
        <f>IF(L25="","",L25*7)</f>
        <v/>
      </c>
      <c r="R25" s="26">
        <f>IF(OR(Q25="",N25=""),"",Q25-N25)</f>
        <v/>
      </c>
      <c r="S25" s="6">
        <f>IF(P25="","",IF(P25&gt;1,"Surcharge",IF(P25&gt;=0.8,"Charge élevée","Capacité disponible")))</f>
        <v/>
      </c>
      <c r="T25" s="4" t="n"/>
    </row>
    <row r="26" ht="24" customHeight="1">
      <c r="A26" s="3" t="n"/>
      <c r="B26" s="4" t="n"/>
      <c r="C26" s="4" t="n"/>
      <c r="D26" s="4" t="n"/>
      <c r="E26" s="4" t="n"/>
      <c r="F26" s="3" t="n"/>
      <c r="G26" s="24" t="n"/>
      <c r="H26" s="24" t="n"/>
      <c r="I26" s="10">
        <f>IF(G26="","",WEEKNUM(G26,2))</f>
        <v/>
      </c>
      <c r="J26" s="3" t="n"/>
      <c r="K26" s="3" t="n"/>
      <c r="L26" s="25" t="n"/>
      <c r="M26" s="25" t="n"/>
      <c r="N26" s="25" t="n"/>
      <c r="O26" s="28">
        <f>IF(OR(G26="",M26=""),"",MAX(0,M26-(TODAY()-G26+1)))</f>
        <v/>
      </c>
      <c r="P26" s="29">
        <f>IF(OR(L26="",M26=""),"",IFERROR(M26/L26,0))</f>
        <v/>
      </c>
      <c r="Q26" s="28">
        <f>IF(L26="","",L26*7)</f>
        <v/>
      </c>
      <c r="R26" s="28">
        <f>IF(OR(Q26="",N26=""),"",Q26-N26)</f>
        <v/>
      </c>
      <c r="S26" s="10">
        <f>IF(P26="","",IF(P26&gt;1,"Surcharge",IF(P26&gt;=0.8,"Charge élevée","Capacité disponible")))</f>
        <v/>
      </c>
      <c r="T26" s="4" t="n"/>
    </row>
    <row r="27" ht="24" customHeight="1">
      <c r="A27" s="3" t="n"/>
      <c r="B27" s="4" t="n"/>
      <c r="C27" s="4" t="n"/>
      <c r="D27" s="4" t="n"/>
      <c r="E27" s="4" t="n"/>
      <c r="F27" s="3" t="n"/>
      <c r="G27" s="24" t="n"/>
      <c r="H27" s="24" t="n"/>
      <c r="I27" s="6">
        <f>IF(G27="","",WEEKNUM(G27,2))</f>
        <v/>
      </c>
      <c r="J27" s="3" t="n"/>
      <c r="K27" s="3" t="n"/>
      <c r="L27" s="25" t="n"/>
      <c r="M27" s="25" t="n"/>
      <c r="N27" s="25" t="n"/>
      <c r="O27" s="26">
        <f>IF(OR(G27="",M27=""),"",MAX(0,M27-(TODAY()-G27+1)))</f>
        <v/>
      </c>
      <c r="P27" s="27">
        <f>IF(OR(L27="",M27=""),"",IFERROR(M27/L27,0))</f>
        <v/>
      </c>
      <c r="Q27" s="26">
        <f>IF(L27="","",L27*7)</f>
        <v/>
      </c>
      <c r="R27" s="26">
        <f>IF(OR(Q27="",N27=""),"",Q27-N27)</f>
        <v/>
      </c>
      <c r="S27" s="6">
        <f>IF(P27="","",IF(P27&gt;1,"Surcharge",IF(P27&gt;=0.8,"Charge élevée","Capacité disponible")))</f>
        <v/>
      </c>
      <c r="T27" s="4" t="n"/>
    </row>
    <row r="28" ht="24" customHeight="1">
      <c r="A28" s="3" t="n"/>
      <c r="B28" s="4" t="n"/>
      <c r="C28" s="4" t="n"/>
      <c r="D28" s="4" t="n"/>
      <c r="E28" s="4" t="n"/>
      <c r="F28" s="3" t="n"/>
      <c r="G28" s="24" t="n"/>
      <c r="H28" s="24" t="n"/>
      <c r="I28" s="10">
        <f>IF(G28="","",WEEKNUM(G28,2))</f>
        <v/>
      </c>
      <c r="J28" s="3" t="n"/>
      <c r="K28" s="3" t="n"/>
      <c r="L28" s="25" t="n"/>
      <c r="M28" s="25" t="n"/>
      <c r="N28" s="25" t="n"/>
      <c r="O28" s="28">
        <f>IF(OR(G28="",M28=""),"",MAX(0,M28-(TODAY()-G28+1)))</f>
        <v/>
      </c>
      <c r="P28" s="29">
        <f>IF(OR(L28="",M28=""),"",IFERROR(M28/L28,0))</f>
        <v/>
      </c>
      <c r="Q28" s="28">
        <f>IF(L28="","",L28*7)</f>
        <v/>
      </c>
      <c r="R28" s="28">
        <f>IF(OR(Q28="",N28=""),"",Q28-N28)</f>
        <v/>
      </c>
      <c r="S28" s="10">
        <f>IF(P28="","",IF(P28&gt;1,"Surcharge",IF(P28&gt;=0.8,"Charge élevée","Capacité disponible")))</f>
        <v/>
      </c>
      <c r="T28" s="4" t="n"/>
    </row>
    <row r="29" ht="24" customHeight="1">
      <c r="A29" s="3" t="n"/>
      <c r="B29" s="4" t="n"/>
      <c r="C29" s="4" t="n"/>
      <c r="D29" s="4" t="n"/>
      <c r="E29" s="4" t="n"/>
      <c r="F29" s="3" t="n"/>
      <c r="G29" s="24" t="n"/>
      <c r="H29" s="24" t="n"/>
      <c r="I29" s="6">
        <f>IF(G29="","",WEEKNUM(G29,2))</f>
        <v/>
      </c>
      <c r="J29" s="3" t="n"/>
      <c r="K29" s="3" t="n"/>
      <c r="L29" s="25" t="n"/>
      <c r="M29" s="25" t="n"/>
      <c r="N29" s="25" t="n"/>
      <c r="O29" s="26">
        <f>IF(OR(G29="",M29=""),"",MAX(0,M29-(TODAY()-G29+1)))</f>
        <v/>
      </c>
      <c r="P29" s="27">
        <f>IF(OR(L29="",M29=""),"",IFERROR(M29/L29,0))</f>
        <v/>
      </c>
      <c r="Q29" s="26">
        <f>IF(L29="","",L29*7)</f>
        <v/>
      </c>
      <c r="R29" s="26">
        <f>IF(OR(Q29="",N29=""),"",Q29-N29)</f>
        <v/>
      </c>
      <c r="S29" s="6">
        <f>IF(P29="","",IF(P29&gt;1,"Surcharge",IF(P29&gt;=0.8,"Charge élevée","Capacité disponible")))</f>
        <v/>
      </c>
      <c r="T29" s="4" t="n"/>
    </row>
    <row r="30" ht="24" customHeight="1">
      <c r="A30" s="3" t="n"/>
      <c r="B30" s="4" t="n"/>
      <c r="C30" s="4" t="n"/>
      <c r="D30" s="4" t="n"/>
      <c r="E30" s="4" t="n"/>
      <c r="F30" s="3" t="n"/>
      <c r="G30" s="24" t="n"/>
      <c r="H30" s="24" t="n"/>
      <c r="I30" s="10">
        <f>IF(G30="","",WEEKNUM(G30,2))</f>
        <v/>
      </c>
      <c r="J30" s="3" t="n"/>
      <c r="K30" s="3" t="n"/>
      <c r="L30" s="25" t="n"/>
      <c r="M30" s="25" t="n"/>
      <c r="N30" s="25" t="n"/>
      <c r="O30" s="28">
        <f>IF(OR(G30="",M30=""),"",MAX(0,M30-(TODAY()-G30+1)))</f>
        <v/>
      </c>
      <c r="P30" s="29">
        <f>IF(OR(L30="",M30=""),"",IFERROR(M30/L30,0))</f>
        <v/>
      </c>
      <c r="Q30" s="28">
        <f>IF(L30="","",L30*7)</f>
        <v/>
      </c>
      <c r="R30" s="28">
        <f>IF(OR(Q30="",N30=""),"",Q30-N30)</f>
        <v/>
      </c>
      <c r="S30" s="10">
        <f>IF(P30="","",IF(P30&gt;1,"Surcharge",IF(P30&gt;=0.8,"Charge élevée","Capacité disponible")))</f>
        <v/>
      </c>
      <c r="T30" s="4" t="n"/>
    </row>
    <row r="31" ht="24" customHeight="1">
      <c r="A31" s="3" t="n"/>
      <c r="B31" s="4" t="n"/>
      <c r="C31" s="4" t="n"/>
      <c r="D31" s="4" t="n"/>
      <c r="E31" s="4" t="n"/>
      <c r="F31" s="3" t="n"/>
      <c r="G31" s="24" t="n"/>
      <c r="H31" s="24" t="n"/>
      <c r="I31" s="6">
        <f>IF(G31="","",WEEKNUM(G31,2))</f>
        <v/>
      </c>
      <c r="J31" s="3" t="n"/>
      <c r="K31" s="3" t="n"/>
      <c r="L31" s="25" t="n"/>
      <c r="M31" s="25" t="n"/>
      <c r="N31" s="25" t="n"/>
      <c r="O31" s="26">
        <f>IF(OR(G31="",M31=""),"",MAX(0,M31-(TODAY()-G31+1)))</f>
        <v/>
      </c>
      <c r="P31" s="27">
        <f>IF(OR(L31="",M31=""),"",IFERROR(M31/L31,0))</f>
        <v/>
      </c>
      <c r="Q31" s="26">
        <f>IF(L31="","",L31*7)</f>
        <v/>
      </c>
      <c r="R31" s="26">
        <f>IF(OR(Q31="",N31=""),"",Q31-N31)</f>
        <v/>
      </c>
      <c r="S31" s="6">
        <f>IF(P31="","",IF(P31&gt;1,"Surcharge",IF(P31&gt;=0.8,"Charge élevée","Capacité disponible")))</f>
        <v/>
      </c>
      <c r="T31" s="4" t="n"/>
    </row>
    <row r="32" ht="24" customHeight="1">
      <c r="A32" s="3" t="n"/>
      <c r="B32" s="4" t="n"/>
      <c r="C32" s="4" t="n"/>
      <c r="D32" s="4" t="n"/>
      <c r="E32" s="4" t="n"/>
      <c r="F32" s="3" t="n"/>
      <c r="G32" s="24" t="n"/>
      <c r="H32" s="24" t="n"/>
      <c r="I32" s="10">
        <f>IF(G32="","",WEEKNUM(G32,2))</f>
        <v/>
      </c>
      <c r="J32" s="3" t="n"/>
      <c r="K32" s="3" t="n"/>
      <c r="L32" s="25" t="n"/>
      <c r="M32" s="25" t="n"/>
      <c r="N32" s="25" t="n"/>
      <c r="O32" s="28">
        <f>IF(OR(G32="",M32=""),"",MAX(0,M32-(TODAY()-G32+1)))</f>
        <v/>
      </c>
      <c r="P32" s="29">
        <f>IF(OR(L32="",M32=""),"",IFERROR(M32/L32,0))</f>
        <v/>
      </c>
      <c r="Q32" s="28">
        <f>IF(L32="","",L32*7)</f>
        <v/>
      </c>
      <c r="R32" s="28">
        <f>IF(OR(Q32="",N32=""),"",Q32-N32)</f>
        <v/>
      </c>
      <c r="S32" s="10">
        <f>IF(P32="","",IF(P32&gt;1,"Surcharge",IF(P32&gt;=0.8,"Charge élevée","Capacité disponible")))</f>
        <v/>
      </c>
      <c r="T32" s="4" t="n"/>
    </row>
    <row r="33" ht="24" customHeight="1">
      <c r="A33" s="3" t="n"/>
      <c r="B33" s="4" t="n"/>
      <c r="C33" s="4" t="n"/>
      <c r="D33" s="4" t="n"/>
      <c r="E33" s="4" t="n"/>
      <c r="F33" s="3" t="n"/>
      <c r="G33" s="24" t="n"/>
      <c r="H33" s="24" t="n"/>
      <c r="I33" s="6">
        <f>IF(G33="","",WEEKNUM(G33,2))</f>
        <v/>
      </c>
      <c r="J33" s="3" t="n"/>
      <c r="K33" s="3" t="n"/>
      <c r="L33" s="25" t="n"/>
      <c r="M33" s="25" t="n"/>
      <c r="N33" s="25" t="n"/>
      <c r="O33" s="26">
        <f>IF(OR(G33="",M33=""),"",MAX(0,M33-(TODAY()-G33+1)))</f>
        <v/>
      </c>
      <c r="P33" s="27">
        <f>IF(OR(L33="",M33=""),"",IFERROR(M33/L33,0))</f>
        <v/>
      </c>
      <c r="Q33" s="26">
        <f>IF(L33="","",L33*7)</f>
        <v/>
      </c>
      <c r="R33" s="26">
        <f>IF(OR(Q33="",N33=""),"",Q33-N33)</f>
        <v/>
      </c>
      <c r="S33" s="6">
        <f>IF(P33="","",IF(P33&gt;1,"Surcharge",IF(P33&gt;=0.8,"Charge élevée","Capacité disponible")))</f>
        <v/>
      </c>
      <c r="T33" s="4" t="n"/>
    </row>
    <row r="34" ht="24" customHeight="1">
      <c r="A34" s="3" t="n"/>
      <c r="B34" s="4" t="n"/>
      <c r="C34" s="4" t="n"/>
      <c r="D34" s="4" t="n"/>
      <c r="E34" s="4" t="n"/>
      <c r="F34" s="3" t="n"/>
      <c r="G34" s="24" t="n"/>
      <c r="H34" s="24" t="n"/>
      <c r="I34" s="10">
        <f>IF(G34="","",WEEKNUM(G34,2))</f>
        <v/>
      </c>
      <c r="J34" s="3" t="n"/>
      <c r="K34" s="3" t="n"/>
      <c r="L34" s="25" t="n"/>
      <c r="M34" s="25" t="n"/>
      <c r="N34" s="25" t="n"/>
      <c r="O34" s="28">
        <f>IF(OR(G34="",M34=""),"",MAX(0,M34-(TODAY()-G34+1)))</f>
        <v/>
      </c>
      <c r="P34" s="29">
        <f>IF(OR(L34="",M34=""),"",IFERROR(M34/L34,0))</f>
        <v/>
      </c>
      <c r="Q34" s="28">
        <f>IF(L34="","",L34*7)</f>
        <v/>
      </c>
      <c r="R34" s="28">
        <f>IF(OR(Q34="",N34=""),"",Q34-N34)</f>
        <v/>
      </c>
      <c r="S34" s="10">
        <f>IF(P34="","",IF(P34&gt;1,"Surcharge",IF(P34&gt;=0.8,"Charge élevée","Capacité disponible")))</f>
        <v/>
      </c>
      <c r="T34" s="4" t="n"/>
    </row>
    <row r="35" ht="24" customHeight="1">
      <c r="A35" s="3" t="n"/>
      <c r="B35" s="4" t="n"/>
      <c r="C35" s="4" t="n"/>
      <c r="D35" s="4" t="n"/>
      <c r="E35" s="4" t="n"/>
      <c r="F35" s="3" t="n"/>
      <c r="G35" s="24" t="n"/>
      <c r="H35" s="24" t="n"/>
      <c r="I35" s="6">
        <f>IF(G35="","",WEEKNUM(G35,2))</f>
        <v/>
      </c>
      <c r="J35" s="3" t="n"/>
      <c r="K35" s="3" t="n"/>
      <c r="L35" s="25" t="n"/>
      <c r="M35" s="25" t="n"/>
      <c r="N35" s="25" t="n"/>
      <c r="O35" s="26">
        <f>IF(OR(G35="",M35=""),"",MAX(0,M35-(TODAY()-G35+1)))</f>
        <v/>
      </c>
      <c r="P35" s="27">
        <f>IF(OR(L35="",M35=""),"",IFERROR(M35/L35,0))</f>
        <v/>
      </c>
      <c r="Q35" s="26">
        <f>IF(L35="","",L35*7)</f>
        <v/>
      </c>
      <c r="R35" s="26">
        <f>IF(OR(Q35="",N35=""),"",Q35-N35)</f>
        <v/>
      </c>
      <c r="S35" s="6">
        <f>IF(P35="","",IF(P35&gt;1,"Surcharge",IF(P35&gt;=0.8,"Charge élevée","Capacité disponible")))</f>
        <v/>
      </c>
      <c r="T35" s="4" t="n"/>
    </row>
    <row r="36" ht="24" customHeight="1">
      <c r="A36" s="3" t="n"/>
      <c r="B36" s="4" t="n"/>
      <c r="C36" s="4" t="n"/>
      <c r="D36" s="4" t="n"/>
      <c r="E36" s="4" t="n"/>
      <c r="F36" s="3" t="n"/>
      <c r="G36" s="24" t="n"/>
      <c r="H36" s="24" t="n"/>
      <c r="I36" s="10">
        <f>IF(G36="","",WEEKNUM(G36,2))</f>
        <v/>
      </c>
      <c r="J36" s="3" t="n"/>
      <c r="K36" s="3" t="n"/>
      <c r="L36" s="25" t="n"/>
      <c r="M36" s="25" t="n"/>
      <c r="N36" s="25" t="n"/>
      <c r="O36" s="28">
        <f>IF(OR(G36="",M36=""),"",MAX(0,M36-(TODAY()-G36+1)))</f>
        <v/>
      </c>
      <c r="P36" s="29">
        <f>IF(OR(L36="",M36=""),"",IFERROR(M36/L36,0))</f>
        <v/>
      </c>
      <c r="Q36" s="28">
        <f>IF(L36="","",L36*7)</f>
        <v/>
      </c>
      <c r="R36" s="28">
        <f>IF(OR(Q36="",N36=""),"",Q36-N36)</f>
        <v/>
      </c>
      <c r="S36" s="10">
        <f>IF(P36="","",IF(P36&gt;1,"Surcharge",IF(P36&gt;=0.8,"Charge élevée","Capacité disponible")))</f>
        <v/>
      </c>
      <c r="T36" s="4" t="n"/>
    </row>
    <row r="37" ht="24" customHeight="1">
      <c r="A37" s="3" t="n"/>
      <c r="B37" s="4" t="n"/>
      <c r="C37" s="4" t="n"/>
      <c r="D37" s="4" t="n"/>
      <c r="E37" s="4" t="n"/>
      <c r="F37" s="3" t="n"/>
      <c r="G37" s="24" t="n"/>
      <c r="H37" s="24" t="n"/>
      <c r="I37" s="6">
        <f>IF(G37="","",WEEKNUM(G37,2))</f>
        <v/>
      </c>
      <c r="J37" s="3" t="n"/>
      <c r="K37" s="3" t="n"/>
      <c r="L37" s="25" t="n"/>
      <c r="M37" s="25" t="n"/>
      <c r="N37" s="25" t="n"/>
      <c r="O37" s="26">
        <f>IF(OR(G37="",M37=""),"",MAX(0,M37-(TODAY()-G37+1)))</f>
        <v/>
      </c>
      <c r="P37" s="27">
        <f>IF(OR(L37="",M37=""),"",IFERROR(M37/L37,0))</f>
        <v/>
      </c>
      <c r="Q37" s="26">
        <f>IF(L37="","",L37*7)</f>
        <v/>
      </c>
      <c r="R37" s="26">
        <f>IF(OR(Q37="",N37=""),"",Q37-N37)</f>
        <v/>
      </c>
      <c r="S37" s="6">
        <f>IF(P37="","",IF(P37&gt;1,"Surcharge",IF(P37&gt;=0.8,"Charge élevée","Capacité disponible")))</f>
        <v/>
      </c>
      <c r="T37" s="4" t="n"/>
    </row>
    <row r="38" ht="24" customHeight="1">
      <c r="A38" s="3" t="n"/>
      <c r="B38" s="4" t="n"/>
      <c r="C38" s="4" t="n"/>
      <c r="D38" s="4" t="n"/>
      <c r="E38" s="4" t="n"/>
      <c r="F38" s="3" t="n"/>
      <c r="G38" s="24" t="n"/>
      <c r="H38" s="24" t="n"/>
      <c r="I38" s="10">
        <f>IF(G38="","",WEEKNUM(G38,2))</f>
        <v/>
      </c>
      <c r="J38" s="3" t="n"/>
      <c r="K38" s="3" t="n"/>
      <c r="L38" s="25" t="n"/>
      <c r="M38" s="25" t="n"/>
      <c r="N38" s="25" t="n"/>
      <c r="O38" s="28">
        <f>IF(OR(G38="",M38=""),"",MAX(0,M38-(TODAY()-G38+1)))</f>
        <v/>
      </c>
      <c r="P38" s="29">
        <f>IF(OR(L38="",M38=""),"",IFERROR(M38/L38,0))</f>
        <v/>
      </c>
      <c r="Q38" s="28">
        <f>IF(L38="","",L38*7)</f>
        <v/>
      </c>
      <c r="R38" s="28">
        <f>IF(OR(Q38="",N38=""),"",Q38-N38)</f>
        <v/>
      </c>
      <c r="S38" s="10">
        <f>IF(P38="","",IF(P38&gt;1,"Surcharge",IF(P38&gt;=0.8,"Charge élevée","Capacité disponible")))</f>
        <v/>
      </c>
      <c r="T38" s="4" t="n"/>
    </row>
    <row r="39" ht="24" customHeight="1">
      <c r="A39" s="3" t="n"/>
      <c r="B39" s="4" t="n"/>
      <c r="C39" s="4" t="n"/>
      <c r="D39" s="4" t="n"/>
      <c r="E39" s="4" t="n"/>
      <c r="F39" s="3" t="n"/>
      <c r="G39" s="24" t="n"/>
      <c r="H39" s="24" t="n"/>
      <c r="I39" s="6">
        <f>IF(G39="","",WEEKNUM(G39,2))</f>
        <v/>
      </c>
      <c r="J39" s="3" t="n"/>
      <c r="K39" s="3" t="n"/>
      <c r="L39" s="25" t="n"/>
      <c r="M39" s="25" t="n"/>
      <c r="N39" s="25" t="n"/>
      <c r="O39" s="26">
        <f>IF(OR(G39="",M39=""),"",MAX(0,M39-(TODAY()-G39+1)))</f>
        <v/>
      </c>
      <c r="P39" s="27">
        <f>IF(OR(L39="",M39=""),"",IFERROR(M39/L39,0))</f>
        <v/>
      </c>
      <c r="Q39" s="26">
        <f>IF(L39="","",L39*7)</f>
        <v/>
      </c>
      <c r="R39" s="26">
        <f>IF(OR(Q39="",N39=""),"",Q39-N39)</f>
        <v/>
      </c>
      <c r="S39" s="6">
        <f>IF(P39="","",IF(P39&gt;1,"Surcharge",IF(P39&gt;=0.8,"Charge élevée","Capacité disponible")))</f>
        <v/>
      </c>
      <c r="T39" s="4" t="n"/>
    </row>
    <row r="40" ht="24" customHeight="1">
      <c r="A40" s="3" t="n"/>
      <c r="B40" s="4" t="n"/>
      <c r="C40" s="4" t="n"/>
      <c r="D40" s="4" t="n"/>
      <c r="E40" s="4" t="n"/>
      <c r="F40" s="3" t="n"/>
      <c r="G40" s="24" t="n"/>
      <c r="H40" s="24" t="n"/>
      <c r="I40" s="10">
        <f>IF(G40="","",WEEKNUM(G40,2))</f>
        <v/>
      </c>
      <c r="J40" s="3" t="n"/>
      <c r="K40" s="3" t="n"/>
      <c r="L40" s="25" t="n"/>
      <c r="M40" s="25" t="n"/>
      <c r="N40" s="25" t="n"/>
      <c r="O40" s="28">
        <f>IF(OR(G40="",M40=""),"",MAX(0,M40-(TODAY()-G40+1)))</f>
        <v/>
      </c>
      <c r="P40" s="29">
        <f>IF(OR(L40="",M40=""),"",IFERROR(M40/L40,0))</f>
        <v/>
      </c>
      <c r="Q40" s="28">
        <f>IF(L40="","",L40*7)</f>
        <v/>
      </c>
      <c r="R40" s="28">
        <f>IF(OR(Q40="",N40=""),"",Q40-N40)</f>
        <v/>
      </c>
      <c r="S40" s="10">
        <f>IF(P40="","",IF(P40&gt;1,"Surcharge",IF(P40&gt;=0.8,"Charge élevée","Capacité disponible")))</f>
        <v/>
      </c>
      <c r="T40" s="4" t="n"/>
    </row>
    <row r="41" ht="24" customHeight="1">
      <c r="A41" s="3" t="n"/>
      <c r="B41" s="4" t="n"/>
      <c r="C41" s="4" t="n"/>
      <c r="D41" s="4" t="n"/>
      <c r="E41" s="4" t="n"/>
      <c r="F41" s="3" t="n"/>
      <c r="G41" s="24" t="n"/>
      <c r="H41" s="24" t="n"/>
      <c r="I41" s="6">
        <f>IF(G41="","",WEEKNUM(G41,2))</f>
        <v/>
      </c>
      <c r="J41" s="3" t="n"/>
      <c r="K41" s="3" t="n"/>
      <c r="L41" s="25" t="n"/>
      <c r="M41" s="25" t="n"/>
      <c r="N41" s="25" t="n"/>
      <c r="O41" s="26">
        <f>IF(OR(G41="",M41=""),"",MAX(0,M41-(TODAY()-G41+1)))</f>
        <v/>
      </c>
      <c r="P41" s="27">
        <f>IF(OR(L41="",M41=""),"",IFERROR(M41/L41,0))</f>
        <v/>
      </c>
      <c r="Q41" s="26">
        <f>IF(L41="","",L41*7)</f>
        <v/>
      </c>
      <c r="R41" s="26">
        <f>IF(OR(Q41="",N41=""),"",Q41-N41)</f>
        <v/>
      </c>
      <c r="S41" s="6">
        <f>IF(P41="","",IF(P41&gt;1,"Surcharge",IF(P41&gt;=0.8,"Charge élevée","Capacité disponible")))</f>
        <v/>
      </c>
      <c r="T41" s="4" t="n"/>
    </row>
    <row r="42" ht="24" customHeight="1">
      <c r="A42" s="3" t="n"/>
      <c r="B42" s="4" t="n"/>
      <c r="C42" s="4" t="n"/>
      <c r="D42" s="4" t="n"/>
      <c r="E42" s="4" t="n"/>
      <c r="F42" s="3" t="n"/>
      <c r="G42" s="24" t="n"/>
      <c r="H42" s="24" t="n"/>
      <c r="I42" s="10">
        <f>IF(G42="","",WEEKNUM(G42,2))</f>
        <v/>
      </c>
      <c r="J42" s="3" t="n"/>
      <c r="K42" s="3" t="n"/>
      <c r="L42" s="25" t="n"/>
      <c r="M42" s="25" t="n"/>
      <c r="N42" s="25" t="n"/>
      <c r="O42" s="28">
        <f>IF(OR(G42="",M42=""),"",MAX(0,M42-(TODAY()-G42+1)))</f>
        <v/>
      </c>
      <c r="P42" s="29">
        <f>IF(OR(L42="",M42=""),"",IFERROR(M42/L42,0))</f>
        <v/>
      </c>
      <c r="Q42" s="28">
        <f>IF(L42="","",L42*7)</f>
        <v/>
      </c>
      <c r="R42" s="28">
        <f>IF(OR(Q42="",N42=""),"",Q42-N42)</f>
        <v/>
      </c>
      <c r="S42" s="10">
        <f>IF(P42="","",IF(P42&gt;1,"Surcharge",IF(P42&gt;=0.8,"Charge élevée","Capacité disponible")))</f>
        <v/>
      </c>
      <c r="T42" s="4" t="n"/>
    </row>
    <row r="43" ht="24" customHeight="1">
      <c r="A43" s="3" t="n"/>
      <c r="B43" s="4" t="n"/>
      <c r="C43" s="4" t="n"/>
      <c r="D43" s="4" t="n"/>
      <c r="E43" s="4" t="n"/>
      <c r="F43" s="3" t="n"/>
      <c r="G43" s="24" t="n"/>
      <c r="H43" s="24" t="n"/>
      <c r="I43" s="6">
        <f>IF(G43="","",WEEKNUM(G43,2))</f>
        <v/>
      </c>
      <c r="J43" s="3" t="n"/>
      <c r="K43" s="3" t="n"/>
      <c r="L43" s="25" t="n"/>
      <c r="M43" s="25" t="n"/>
      <c r="N43" s="25" t="n"/>
      <c r="O43" s="26">
        <f>IF(OR(G43="",M43=""),"",MAX(0,M43-(TODAY()-G43+1)))</f>
        <v/>
      </c>
      <c r="P43" s="27">
        <f>IF(OR(L43="",M43=""),"",IFERROR(M43/L43,0))</f>
        <v/>
      </c>
      <c r="Q43" s="26">
        <f>IF(L43="","",L43*7)</f>
        <v/>
      </c>
      <c r="R43" s="26">
        <f>IF(OR(Q43="",N43=""),"",Q43-N43)</f>
        <v/>
      </c>
      <c r="S43" s="6">
        <f>IF(P43="","",IF(P43&gt;1,"Surcharge",IF(P43&gt;=0.8,"Charge élevée","Capacité disponible")))</f>
        <v/>
      </c>
      <c r="T43" s="4" t="n"/>
    </row>
    <row r="44" ht="24" customHeight="1">
      <c r="A44" s="3" t="n"/>
      <c r="B44" s="4" t="n"/>
      <c r="C44" s="4" t="n"/>
      <c r="D44" s="4" t="n"/>
      <c r="E44" s="4" t="n"/>
      <c r="F44" s="3" t="n"/>
      <c r="G44" s="24" t="n"/>
      <c r="H44" s="24" t="n"/>
      <c r="I44" s="10">
        <f>IF(G44="","",WEEKNUM(G44,2))</f>
        <v/>
      </c>
      <c r="J44" s="3" t="n"/>
      <c r="K44" s="3" t="n"/>
      <c r="L44" s="25" t="n"/>
      <c r="M44" s="25" t="n"/>
      <c r="N44" s="25" t="n"/>
      <c r="O44" s="28">
        <f>IF(OR(G44="",M44=""),"",MAX(0,M44-(TODAY()-G44+1)))</f>
        <v/>
      </c>
      <c r="P44" s="29">
        <f>IF(OR(L44="",M44=""),"",IFERROR(M44/L44,0))</f>
        <v/>
      </c>
      <c r="Q44" s="28">
        <f>IF(L44="","",L44*7)</f>
        <v/>
      </c>
      <c r="R44" s="28">
        <f>IF(OR(Q44="",N44=""),"",Q44-N44)</f>
        <v/>
      </c>
      <c r="S44" s="10">
        <f>IF(P44="","",IF(P44&gt;1,"Surcharge",IF(P44&gt;=0.8,"Charge élevée","Capacité disponible")))</f>
        <v/>
      </c>
      <c r="T44" s="4" t="n"/>
    </row>
    <row r="45" ht="24" customHeight="1">
      <c r="A45" s="3" t="n"/>
      <c r="B45" s="4" t="n"/>
      <c r="C45" s="4" t="n"/>
      <c r="D45" s="4" t="n"/>
      <c r="E45" s="4" t="n"/>
      <c r="F45" s="3" t="n"/>
      <c r="G45" s="24" t="n"/>
      <c r="H45" s="24" t="n"/>
      <c r="I45" s="6">
        <f>IF(G45="","",WEEKNUM(G45,2))</f>
        <v/>
      </c>
      <c r="J45" s="3" t="n"/>
      <c r="K45" s="3" t="n"/>
      <c r="L45" s="25" t="n"/>
      <c r="M45" s="25" t="n"/>
      <c r="N45" s="25" t="n"/>
      <c r="O45" s="26">
        <f>IF(OR(G45="",M45=""),"",MAX(0,M45-(TODAY()-G45+1)))</f>
        <v/>
      </c>
      <c r="P45" s="27">
        <f>IF(OR(L45="",M45=""),"",IFERROR(M45/L45,0))</f>
        <v/>
      </c>
      <c r="Q45" s="26">
        <f>IF(L45="","",L45*7)</f>
        <v/>
      </c>
      <c r="R45" s="26">
        <f>IF(OR(Q45="",N45=""),"",Q45-N45)</f>
        <v/>
      </c>
      <c r="S45" s="6">
        <f>IF(P45="","",IF(P45&gt;1,"Surcharge",IF(P45&gt;=0.8,"Charge élevée","Capacité disponible")))</f>
        <v/>
      </c>
      <c r="T45" s="4" t="n"/>
    </row>
    <row r="46" ht="24" customHeight="1">
      <c r="A46" s="3" t="n"/>
      <c r="B46" s="4" t="n"/>
      <c r="C46" s="4" t="n"/>
      <c r="D46" s="4" t="n"/>
      <c r="E46" s="4" t="n"/>
      <c r="F46" s="3" t="n"/>
      <c r="G46" s="24" t="n"/>
      <c r="H46" s="24" t="n"/>
      <c r="I46" s="10">
        <f>IF(G46="","",WEEKNUM(G46,2))</f>
        <v/>
      </c>
      <c r="J46" s="3" t="n"/>
      <c r="K46" s="3" t="n"/>
      <c r="L46" s="25" t="n"/>
      <c r="M46" s="25" t="n"/>
      <c r="N46" s="25" t="n"/>
      <c r="O46" s="28">
        <f>IF(OR(G46="",M46=""),"",MAX(0,M46-(TODAY()-G46+1)))</f>
        <v/>
      </c>
      <c r="P46" s="29">
        <f>IF(OR(L46="",M46=""),"",IFERROR(M46/L46,0))</f>
        <v/>
      </c>
      <c r="Q46" s="28">
        <f>IF(L46="","",L46*7)</f>
        <v/>
      </c>
      <c r="R46" s="28">
        <f>IF(OR(Q46="",N46=""),"",Q46-N46)</f>
        <v/>
      </c>
      <c r="S46" s="10">
        <f>IF(P46="","",IF(P46&gt;1,"Surcharge",IF(P46&gt;=0.8,"Charge élevée","Capacité disponible")))</f>
        <v/>
      </c>
      <c r="T46" s="4" t="n"/>
    </row>
    <row r="47" ht="24" customHeight="1">
      <c r="A47" s="3" t="n"/>
      <c r="B47" s="4" t="n"/>
      <c r="C47" s="4" t="n"/>
      <c r="D47" s="4" t="n"/>
      <c r="E47" s="4" t="n"/>
      <c r="F47" s="3" t="n"/>
      <c r="G47" s="24" t="n"/>
      <c r="H47" s="24" t="n"/>
      <c r="I47" s="6">
        <f>IF(G47="","",WEEKNUM(G47,2))</f>
        <v/>
      </c>
      <c r="J47" s="3" t="n"/>
      <c r="K47" s="3" t="n"/>
      <c r="L47" s="25" t="n"/>
      <c r="M47" s="25" t="n"/>
      <c r="N47" s="25" t="n"/>
      <c r="O47" s="26">
        <f>IF(OR(G47="",M47=""),"",MAX(0,M47-(TODAY()-G47+1)))</f>
        <v/>
      </c>
      <c r="P47" s="27">
        <f>IF(OR(L47="",M47=""),"",IFERROR(M47/L47,0))</f>
        <v/>
      </c>
      <c r="Q47" s="26">
        <f>IF(L47="","",L47*7)</f>
        <v/>
      </c>
      <c r="R47" s="26">
        <f>IF(OR(Q47="",N47=""),"",Q47-N47)</f>
        <v/>
      </c>
      <c r="S47" s="6">
        <f>IF(P47="","",IF(P47&gt;1,"Surcharge",IF(P47&gt;=0.8,"Charge élevée","Capacité disponible")))</f>
        <v/>
      </c>
      <c r="T47" s="4" t="n"/>
    </row>
    <row r="48" ht="24" customHeight="1">
      <c r="A48" s="3" t="n"/>
      <c r="B48" s="4" t="n"/>
      <c r="C48" s="4" t="n"/>
      <c r="D48" s="4" t="n"/>
      <c r="E48" s="4" t="n"/>
      <c r="F48" s="3" t="n"/>
      <c r="G48" s="24" t="n"/>
      <c r="H48" s="24" t="n"/>
      <c r="I48" s="10">
        <f>IF(G48="","",WEEKNUM(G48,2))</f>
        <v/>
      </c>
      <c r="J48" s="3" t="n"/>
      <c r="K48" s="3" t="n"/>
      <c r="L48" s="25" t="n"/>
      <c r="M48" s="25" t="n"/>
      <c r="N48" s="25" t="n"/>
      <c r="O48" s="28">
        <f>IF(OR(G48="",M48=""),"",MAX(0,M48-(TODAY()-G48+1)))</f>
        <v/>
      </c>
      <c r="P48" s="29">
        <f>IF(OR(L48="",M48=""),"",IFERROR(M48/L48,0))</f>
        <v/>
      </c>
      <c r="Q48" s="28">
        <f>IF(L48="","",L48*7)</f>
        <v/>
      </c>
      <c r="R48" s="28">
        <f>IF(OR(Q48="",N48=""),"",Q48-N48)</f>
        <v/>
      </c>
      <c r="S48" s="10">
        <f>IF(P48="","",IF(P48&gt;1,"Surcharge",IF(P48&gt;=0.8,"Charge élevée","Capacité disponible")))</f>
        <v/>
      </c>
      <c r="T48" s="4" t="n"/>
    </row>
    <row r="49" ht="24" customHeight="1">
      <c r="A49" s="3" t="n"/>
      <c r="B49" s="4" t="n"/>
      <c r="C49" s="4" t="n"/>
      <c r="D49" s="4" t="n"/>
      <c r="E49" s="4" t="n"/>
      <c r="F49" s="3" t="n"/>
      <c r="G49" s="24" t="n"/>
      <c r="H49" s="24" t="n"/>
      <c r="I49" s="6">
        <f>IF(G49="","",WEEKNUM(G49,2))</f>
        <v/>
      </c>
      <c r="J49" s="3" t="n"/>
      <c r="K49" s="3" t="n"/>
      <c r="L49" s="25" t="n"/>
      <c r="M49" s="25" t="n"/>
      <c r="N49" s="25" t="n"/>
      <c r="O49" s="26">
        <f>IF(OR(G49="",M49=""),"",MAX(0,M49-(TODAY()-G49+1)))</f>
        <v/>
      </c>
      <c r="P49" s="27">
        <f>IF(OR(L49="",M49=""),"",IFERROR(M49/L49,0))</f>
        <v/>
      </c>
      <c r="Q49" s="26">
        <f>IF(L49="","",L49*7)</f>
        <v/>
      </c>
      <c r="R49" s="26">
        <f>IF(OR(Q49="",N49=""),"",Q49-N49)</f>
        <v/>
      </c>
      <c r="S49" s="6">
        <f>IF(P49="","",IF(P49&gt;1,"Surcharge",IF(P49&gt;=0.8,"Charge élevée","Capacité disponible")))</f>
        <v/>
      </c>
      <c r="T49" s="4" t="n"/>
    </row>
    <row r="50" ht="24" customHeight="1">
      <c r="A50" s="3" t="n"/>
      <c r="B50" s="4" t="n"/>
      <c r="C50" s="4" t="n"/>
      <c r="D50" s="4" t="n"/>
      <c r="E50" s="4" t="n"/>
      <c r="F50" s="3" t="n"/>
      <c r="G50" s="24" t="n"/>
      <c r="H50" s="24" t="n"/>
      <c r="I50" s="10">
        <f>IF(G50="","",WEEKNUM(G50,2))</f>
        <v/>
      </c>
      <c r="J50" s="3" t="n"/>
      <c r="K50" s="3" t="n"/>
      <c r="L50" s="25" t="n"/>
      <c r="M50" s="25" t="n"/>
      <c r="N50" s="25" t="n"/>
      <c r="O50" s="28">
        <f>IF(OR(G50="",M50=""),"",MAX(0,M50-(TODAY()-G50+1)))</f>
        <v/>
      </c>
      <c r="P50" s="29">
        <f>IF(OR(L50="",M50=""),"",IFERROR(M50/L50,0))</f>
        <v/>
      </c>
      <c r="Q50" s="28">
        <f>IF(L50="","",L50*7)</f>
        <v/>
      </c>
      <c r="R50" s="28">
        <f>IF(OR(Q50="",N50=""),"",Q50-N50)</f>
        <v/>
      </c>
      <c r="S50" s="10">
        <f>IF(P50="","",IF(P50&gt;1,"Surcharge",IF(P50&gt;=0.8,"Charge élevée","Capacité disponible")))</f>
        <v/>
      </c>
      <c r="T50" s="4" t="n"/>
    </row>
    <row r="51" ht="24" customHeight="1">
      <c r="A51" s="3" t="n"/>
      <c r="B51" s="4" t="n"/>
      <c r="C51" s="4" t="n"/>
      <c r="D51" s="4" t="n"/>
      <c r="E51" s="4" t="n"/>
      <c r="F51" s="3" t="n"/>
      <c r="G51" s="24" t="n"/>
      <c r="H51" s="24" t="n"/>
      <c r="I51" s="6">
        <f>IF(G51="","",WEEKNUM(G51,2))</f>
        <v/>
      </c>
      <c r="J51" s="3" t="n"/>
      <c r="K51" s="3" t="n"/>
      <c r="L51" s="25" t="n"/>
      <c r="M51" s="25" t="n"/>
      <c r="N51" s="25" t="n"/>
      <c r="O51" s="26">
        <f>IF(OR(G51="",M51=""),"",MAX(0,M51-(TODAY()-G51+1)))</f>
        <v/>
      </c>
      <c r="P51" s="27">
        <f>IF(OR(L51="",M51=""),"",IFERROR(M51/L51,0))</f>
        <v/>
      </c>
      <c r="Q51" s="26">
        <f>IF(L51="","",L51*7)</f>
        <v/>
      </c>
      <c r="R51" s="26">
        <f>IF(OR(Q51="",N51=""),"",Q51-N51)</f>
        <v/>
      </c>
      <c r="S51" s="6">
        <f>IF(P51="","",IF(P51&gt;1,"Surcharge",IF(P51&gt;=0.8,"Charge élevée","Capacité disponible")))</f>
        <v/>
      </c>
      <c r="T51" s="4" t="n"/>
    </row>
    <row r="52" ht="24" customHeight="1">
      <c r="A52" s="3" t="n"/>
      <c r="B52" s="4" t="n"/>
      <c r="C52" s="4" t="n"/>
      <c r="D52" s="4" t="n"/>
      <c r="E52" s="4" t="n"/>
      <c r="F52" s="3" t="n"/>
      <c r="G52" s="24" t="n"/>
      <c r="H52" s="24" t="n"/>
      <c r="I52" s="10">
        <f>IF(G52="","",WEEKNUM(G52,2))</f>
        <v/>
      </c>
      <c r="J52" s="3" t="n"/>
      <c r="K52" s="3" t="n"/>
      <c r="L52" s="25" t="n"/>
      <c r="M52" s="25" t="n"/>
      <c r="N52" s="25" t="n"/>
      <c r="O52" s="28">
        <f>IF(OR(G52="",M52=""),"",MAX(0,M52-(TODAY()-G52+1)))</f>
        <v/>
      </c>
      <c r="P52" s="29">
        <f>IF(OR(L52="",M52=""),"",IFERROR(M52/L52,0))</f>
        <v/>
      </c>
      <c r="Q52" s="28">
        <f>IF(L52="","",L52*7)</f>
        <v/>
      </c>
      <c r="R52" s="28">
        <f>IF(OR(Q52="",N52=""),"",Q52-N52)</f>
        <v/>
      </c>
      <c r="S52" s="10">
        <f>IF(P52="","",IF(P52&gt;1,"Surcharge",IF(P52&gt;=0.8,"Charge élevée","Capacité disponible")))</f>
        <v/>
      </c>
      <c r="T52" s="4" t="n"/>
    </row>
    <row r="53" ht="24" customHeight="1">
      <c r="A53" s="3" t="n"/>
      <c r="B53" s="4" t="n"/>
      <c r="C53" s="4" t="n"/>
      <c r="D53" s="4" t="n"/>
      <c r="E53" s="4" t="n"/>
      <c r="F53" s="3" t="n"/>
      <c r="G53" s="24" t="n"/>
      <c r="H53" s="24" t="n"/>
      <c r="I53" s="6">
        <f>IF(G53="","",WEEKNUM(G53,2))</f>
        <v/>
      </c>
      <c r="J53" s="3" t="n"/>
      <c r="K53" s="3" t="n"/>
      <c r="L53" s="25" t="n"/>
      <c r="M53" s="25" t="n"/>
      <c r="N53" s="25" t="n"/>
      <c r="O53" s="26">
        <f>IF(OR(G53="",M53=""),"",MAX(0,M53-(TODAY()-G53+1)))</f>
        <v/>
      </c>
      <c r="P53" s="27">
        <f>IF(OR(L53="",M53=""),"",IFERROR(M53/L53,0))</f>
        <v/>
      </c>
      <c r="Q53" s="26">
        <f>IF(L53="","",L53*7)</f>
        <v/>
      </c>
      <c r="R53" s="26">
        <f>IF(OR(Q53="",N53=""),"",Q53-N53)</f>
        <v/>
      </c>
      <c r="S53" s="6">
        <f>IF(P53="","",IF(P53&gt;1,"Surcharge",IF(P53&gt;=0.8,"Charge élevée","Capacité disponible")))</f>
        <v/>
      </c>
      <c r="T53" s="4" t="n"/>
    </row>
    <row r="54" ht="24" customHeight="1">
      <c r="A54" s="3" t="n"/>
      <c r="B54" s="4" t="n"/>
      <c r="C54" s="4" t="n"/>
      <c r="D54" s="4" t="n"/>
      <c r="E54" s="4" t="n"/>
      <c r="F54" s="3" t="n"/>
      <c r="G54" s="24" t="n"/>
      <c r="H54" s="24" t="n"/>
      <c r="I54" s="10">
        <f>IF(G54="","",WEEKNUM(G54,2))</f>
        <v/>
      </c>
      <c r="J54" s="3" t="n"/>
      <c r="K54" s="3" t="n"/>
      <c r="L54" s="25" t="n"/>
      <c r="M54" s="25" t="n"/>
      <c r="N54" s="25" t="n"/>
      <c r="O54" s="28">
        <f>IF(OR(G54="",M54=""),"",MAX(0,M54-(TODAY()-G54+1)))</f>
        <v/>
      </c>
      <c r="P54" s="29">
        <f>IF(OR(L54="",M54=""),"",IFERROR(M54/L54,0))</f>
        <v/>
      </c>
      <c r="Q54" s="28">
        <f>IF(L54="","",L54*7)</f>
        <v/>
      </c>
      <c r="R54" s="28">
        <f>IF(OR(Q54="",N54=""),"",Q54-N54)</f>
        <v/>
      </c>
      <c r="S54" s="10">
        <f>IF(P54="","",IF(P54&gt;1,"Surcharge",IF(P54&gt;=0.8,"Charge élevée","Capacité disponible")))</f>
        <v/>
      </c>
      <c r="T54" s="4" t="n"/>
    </row>
    <row r="55" ht="24" customHeight="1">
      <c r="A55" s="3" t="n"/>
      <c r="B55" s="4" t="n"/>
      <c r="C55" s="4" t="n"/>
      <c r="D55" s="4" t="n"/>
      <c r="E55" s="4" t="n"/>
      <c r="F55" s="3" t="n"/>
      <c r="G55" s="24" t="n"/>
      <c r="H55" s="24" t="n"/>
      <c r="I55" s="6">
        <f>IF(G55="","",WEEKNUM(G55,2))</f>
        <v/>
      </c>
      <c r="J55" s="3" t="n"/>
      <c r="K55" s="3" t="n"/>
      <c r="L55" s="25" t="n"/>
      <c r="M55" s="25" t="n"/>
      <c r="N55" s="25" t="n"/>
      <c r="O55" s="26">
        <f>IF(OR(G55="",M55=""),"",MAX(0,M55-(TODAY()-G55+1)))</f>
        <v/>
      </c>
      <c r="P55" s="27">
        <f>IF(OR(L55="",M55=""),"",IFERROR(M55/L55,0))</f>
        <v/>
      </c>
      <c r="Q55" s="26">
        <f>IF(L55="","",L55*7)</f>
        <v/>
      </c>
      <c r="R55" s="26">
        <f>IF(OR(Q55="",N55=""),"",Q55-N55)</f>
        <v/>
      </c>
      <c r="S55" s="6">
        <f>IF(P55="","",IF(P55&gt;1,"Surcharge",IF(P55&gt;=0.8,"Charge élevée","Capacité disponible")))</f>
        <v/>
      </c>
      <c r="T55" s="4" t="n"/>
    </row>
    <row r="56" ht="24" customHeight="1">
      <c r="A56" s="3" t="n"/>
      <c r="B56" s="4" t="n"/>
      <c r="C56" s="4" t="n"/>
      <c r="D56" s="4" t="n"/>
      <c r="E56" s="4" t="n"/>
      <c r="F56" s="3" t="n"/>
      <c r="G56" s="24" t="n"/>
      <c r="H56" s="24" t="n"/>
      <c r="I56" s="10">
        <f>IF(G56="","",WEEKNUM(G56,2))</f>
        <v/>
      </c>
      <c r="J56" s="3" t="n"/>
      <c r="K56" s="3" t="n"/>
      <c r="L56" s="25" t="n"/>
      <c r="M56" s="25" t="n"/>
      <c r="N56" s="25" t="n"/>
      <c r="O56" s="28">
        <f>IF(OR(G56="",M56=""),"",MAX(0,M56-(TODAY()-G56+1)))</f>
        <v/>
      </c>
      <c r="P56" s="29">
        <f>IF(OR(L56="",M56=""),"",IFERROR(M56/L56,0))</f>
        <v/>
      </c>
      <c r="Q56" s="28">
        <f>IF(L56="","",L56*7)</f>
        <v/>
      </c>
      <c r="R56" s="28">
        <f>IF(OR(Q56="",N56=""),"",Q56-N56)</f>
        <v/>
      </c>
      <c r="S56" s="10">
        <f>IF(P56="","",IF(P56&gt;1,"Surcharge",IF(P56&gt;=0.8,"Charge élevée","Capacité disponible")))</f>
        <v/>
      </c>
      <c r="T56" s="4" t="n"/>
    </row>
    <row r="57" ht="24" customHeight="1">
      <c r="A57" s="3" t="n"/>
      <c r="B57" s="4" t="n"/>
      <c r="C57" s="4" t="n"/>
      <c r="D57" s="4" t="n"/>
      <c r="E57" s="4" t="n"/>
      <c r="F57" s="3" t="n"/>
      <c r="G57" s="24" t="n"/>
      <c r="H57" s="24" t="n"/>
      <c r="I57" s="6">
        <f>IF(G57="","",WEEKNUM(G57,2))</f>
        <v/>
      </c>
      <c r="J57" s="3" t="n"/>
      <c r="K57" s="3" t="n"/>
      <c r="L57" s="25" t="n"/>
      <c r="M57" s="25" t="n"/>
      <c r="N57" s="25" t="n"/>
      <c r="O57" s="26">
        <f>IF(OR(G57="",M57=""),"",MAX(0,M57-(TODAY()-G57+1)))</f>
        <v/>
      </c>
      <c r="P57" s="27">
        <f>IF(OR(L57="",M57=""),"",IFERROR(M57/L57,0))</f>
        <v/>
      </c>
      <c r="Q57" s="26">
        <f>IF(L57="","",L57*7)</f>
        <v/>
      </c>
      <c r="R57" s="26">
        <f>IF(OR(Q57="",N57=""),"",Q57-N57)</f>
        <v/>
      </c>
      <c r="S57" s="6">
        <f>IF(P57="","",IF(P57&gt;1,"Surcharge",IF(P57&gt;=0.8,"Charge élevée","Capacité disponible")))</f>
        <v/>
      </c>
      <c r="T57" s="4" t="n"/>
    </row>
    <row r="58" ht="24" customHeight="1">
      <c r="A58" s="3" t="n"/>
      <c r="B58" s="4" t="n"/>
      <c r="C58" s="4" t="n"/>
      <c r="D58" s="4" t="n"/>
      <c r="E58" s="4" t="n"/>
      <c r="F58" s="3" t="n"/>
      <c r="G58" s="24" t="n"/>
      <c r="H58" s="24" t="n"/>
      <c r="I58" s="10">
        <f>IF(G58="","",WEEKNUM(G58,2))</f>
        <v/>
      </c>
      <c r="J58" s="3" t="n"/>
      <c r="K58" s="3" t="n"/>
      <c r="L58" s="25" t="n"/>
      <c r="M58" s="25" t="n"/>
      <c r="N58" s="25" t="n"/>
      <c r="O58" s="28">
        <f>IF(OR(G58="",M58=""),"",MAX(0,M58-(TODAY()-G58+1)))</f>
        <v/>
      </c>
      <c r="P58" s="29">
        <f>IF(OR(L58="",M58=""),"",IFERROR(M58/L58,0))</f>
        <v/>
      </c>
      <c r="Q58" s="28">
        <f>IF(L58="","",L58*7)</f>
        <v/>
      </c>
      <c r="R58" s="28">
        <f>IF(OR(Q58="",N58=""),"",Q58-N58)</f>
        <v/>
      </c>
      <c r="S58" s="10">
        <f>IF(P58="","",IF(P58&gt;1,"Surcharge",IF(P58&gt;=0.8,"Charge élevée","Capacité disponible")))</f>
        <v/>
      </c>
      <c r="T58" s="4" t="n"/>
    </row>
    <row r="59" ht="24" customHeight="1">
      <c r="A59" s="3" t="n"/>
      <c r="B59" s="4" t="n"/>
      <c r="C59" s="4" t="n"/>
      <c r="D59" s="4" t="n"/>
      <c r="E59" s="4" t="n"/>
      <c r="F59" s="3" t="n"/>
      <c r="G59" s="24" t="n"/>
      <c r="H59" s="24" t="n"/>
      <c r="I59" s="6">
        <f>IF(G59="","",WEEKNUM(G59,2))</f>
        <v/>
      </c>
      <c r="J59" s="3" t="n"/>
      <c r="K59" s="3" t="n"/>
      <c r="L59" s="25" t="n"/>
      <c r="M59" s="25" t="n"/>
      <c r="N59" s="25" t="n"/>
      <c r="O59" s="26">
        <f>IF(OR(G59="",M59=""),"",MAX(0,M59-(TODAY()-G59+1)))</f>
        <v/>
      </c>
      <c r="P59" s="27">
        <f>IF(OR(L59="",M59=""),"",IFERROR(M59/L59,0))</f>
        <v/>
      </c>
      <c r="Q59" s="26">
        <f>IF(L59="","",L59*7)</f>
        <v/>
      </c>
      <c r="R59" s="26">
        <f>IF(OR(Q59="",N59=""),"",Q59-N59)</f>
        <v/>
      </c>
      <c r="S59" s="6">
        <f>IF(P59="","",IF(P59&gt;1,"Surcharge",IF(P59&gt;=0.8,"Charge élevée","Capacité disponible")))</f>
        <v/>
      </c>
      <c r="T59" s="4" t="n"/>
    </row>
    <row r="60" ht="24" customHeight="1">
      <c r="A60" s="3" t="n"/>
      <c r="B60" s="4" t="n"/>
      <c r="C60" s="4" t="n"/>
      <c r="D60" s="4" t="n"/>
      <c r="E60" s="4" t="n"/>
      <c r="F60" s="3" t="n"/>
      <c r="G60" s="24" t="n"/>
      <c r="H60" s="24" t="n"/>
      <c r="I60" s="10">
        <f>IF(G60="","",WEEKNUM(G60,2))</f>
        <v/>
      </c>
      <c r="J60" s="3" t="n"/>
      <c r="K60" s="3" t="n"/>
      <c r="L60" s="25" t="n"/>
      <c r="M60" s="25" t="n"/>
      <c r="N60" s="25" t="n"/>
      <c r="O60" s="28">
        <f>IF(OR(G60="",M60=""),"",MAX(0,M60-(TODAY()-G60+1)))</f>
        <v/>
      </c>
      <c r="P60" s="29">
        <f>IF(OR(L60="",M60=""),"",IFERROR(M60/L60,0))</f>
        <v/>
      </c>
      <c r="Q60" s="28">
        <f>IF(L60="","",L60*7)</f>
        <v/>
      </c>
      <c r="R60" s="28">
        <f>IF(OR(Q60="",N60=""),"",Q60-N60)</f>
        <v/>
      </c>
      <c r="S60" s="10">
        <f>IF(P60="","",IF(P60&gt;1,"Surcharge",IF(P60&gt;=0.8,"Charge élevée","Capacité disponible")))</f>
        <v/>
      </c>
      <c r="T60" s="4" t="n"/>
    </row>
    <row r="61" ht="24" customHeight="1">
      <c r="A61" s="3" t="n"/>
      <c r="B61" s="4" t="n"/>
      <c r="C61" s="4" t="n"/>
      <c r="D61" s="4" t="n"/>
      <c r="E61" s="4" t="n"/>
      <c r="F61" s="3" t="n"/>
      <c r="G61" s="24" t="n"/>
      <c r="H61" s="24" t="n"/>
      <c r="I61" s="6">
        <f>IF(G61="","",WEEKNUM(G61,2))</f>
        <v/>
      </c>
      <c r="J61" s="3" t="n"/>
      <c r="K61" s="3" t="n"/>
      <c r="L61" s="25" t="n"/>
      <c r="M61" s="25" t="n"/>
      <c r="N61" s="25" t="n"/>
      <c r="O61" s="26">
        <f>IF(OR(G61="",M61=""),"",MAX(0,M61-(TODAY()-G61+1)))</f>
        <v/>
      </c>
      <c r="P61" s="27">
        <f>IF(OR(L61="",M61=""),"",IFERROR(M61/L61,0))</f>
        <v/>
      </c>
      <c r="Q61" s="26">
        <f>IF(L61="","",L61*7)</f>
        <v/>
      </c>
      <c r="R61" s="26">
        <f>IF(OR(Q61="",N61=""),"",Q61-N61)</f>
        <v/>
      </c>
      <c r="S61" s="6">
        <f>IF(P61="","",IF(P61&gt;1,"Surcharge",IF(P61&gt;=0.8,"Charge élevée","Capacité disponible")))</f>
        <v/>
      </c>
      <c r="T61" s="4" t="n"/>
    </row>
    <row r="62" ht="24" customHeight="1">
      <c r="A62" s="3" t="n"/>
      <c r="B62" s="4" t="n"/>
      <c r="C62" s="4" t="n"/>
      <c r="D62" s="4" t="n"/>
      <c r="E62" s="4" t="n"/>
      <c r="F62" s="3" t="n"/>
      <c r="G62" s="24" t="n"/>
      <c r="H62" s="24" t="n"/>
      <c r="I62" s="10">
        <f>IF(G62="","",WEEKNUM(G62,2))</f>
        <v/>
      </c>
      <c r="J62" s="3" t="n"/>
      <c r="K62" s="3" t="n"/>
      <c r="L62" s="25" t="n"/>
      <c r="M62" s="25" t="n"/>
      <c r="N62" s="25" t="n"/>
      <c r="O62" s="28">
        <f>IF(OR(G62="",M62=""),"",MAX(0,M62-(TODAY()-G62+1)))</f>
        <v/>
      </c>
      <c r="P62" s="29">
        <f>IF(OR(L62="",M62=""),"",IFERROR(M62/L62,0))</f>
        <v/>
      </c>
      <c r="Q62" s="28">
        <f>IF(L62="","",L62*7)</f>
        <v/>
      </c>
      <c r="R62" s="28">
        <f>IF(OR(Q62="",N62=""),"",Q62-N62)</f>
        <v/>
      </c>
      <c r="S62" s="10">
        <f>IF(P62="","",IF(P62&gt;1,"Surcharge",IF(P62&gt;=0.8,"Charge élevée","Capacité disponible")))</f>
        <v/>
      </c>
      <c r="T62" s="4" t="n"/>
    </row>
    <row r="63" ht="24" customHeight="1">
      <c r="A63" s="3" t="n"/>
      <c r="B63" s="4" t="n"/>
      <c r="C63" s="4" t="n"/>
      <c r="D63" s="4" t="n"/>
      <c r="E63" s="4" t="n"/>
      <c r="F63" s="3" t="n"/>
      <c r="G63" s="24" t="n"/>
      <c r="H63" s="24" t="n"/>
      <c r="I63" s="6">
        <f>IF(G63="","",WEEKNUM(G63,2))</f>
        <v/>
      </c>
      <c r="J63" s="3" t="n"/>
      <c r="K63" s="3" t="n"/>
      <c r="L63" s="25" t="n"/>
      <c r="M63" s="25" t="n"/>
      <c r="N63" s="25" t="n"/>
      <c r="O63" s="26">
        <f>IF(OR(G63="",M63=""),"",MAX(0,M63-(TODAY()-G63+1)))</f>
        <v/>
      </c>
      <c r="P63" s="27">
        <f>IF(OR(L63="",M63=""),"",IFERROR(M63/L63,0))</f>
        <v/>
      </c>
      <c r="Q63" s="26">
        <f>IF(L63="","",L63*7)</f>
        <v/>
      </c>
      <c r="R63" s="26">
        <f>IF(OR(Q63="",N63=""),"",Q63-N63)</f>
        <v/>
      </c>
      <c r="S63" s="6">
        <f>IF(P63="","",IF(P63&gt;1,"Surcharge",IF(P63&gt;=0.8,"Charge élevée","Capacité disponible")))</f>
        <v/>
      </c>
      <c r="T63" s="4" t="n"/>
    </row>
    <row r="64" ht="24" customHeight="1">
      <c r="A64" s="3" t="n"/>
      <c r="B64" s="4" t="n"/>
      <c r="C64" s="4" t="n"/>
      <c r="D64" s="4" t="n"/>
      <c r="E64" s="4" t="n"/>
      <c r="F64" s="3" t="n"/>
      <c r="G64" s="24" t="n"/>
      <c r="H64" s="24" t="n"/>
      <c r="I64" s="10">
        <f>IF(G64="","",WEEKNUM(G64,2))</f>
        <v/>
      </c>
      <c r="J64" s="3" t="n"/>
      <c r="K64" s="3" t="n"/>
      <c r="L64" s="25" t="n"/>
      <c r="M64" s="25" t="n"/>
      <c r="N64" s="25" t="n"/>
      <c r="O64" s="28">
        <f>IF(OR(G64="",M64=""),"",MAX(0,M64-(TODAY()-G64+1)))</f>
        <v/>
      </c>
      <c r="P64" s="29">
        <f>IF(OR(L64="",M64=""),"",IFERROR(M64/L64,0))</f>
        <v/>
      </c>
      <c r="Q64" s="28">
        <f>IF(L64="","",L64*7)</f>
        <v/>
      </c>
      <c r="R64" s="28">
        <f>IF(OR(Q64="",N64=""),"",Q64-N64)</f>
        <v/>
      </c>
      <c r="S64" s="10">
        <f>IF(P64="","",IF(P64&gt;1,"Surcharge",IF(P64&gt;=0.8,"Charge élevée","Capacité disponible")))</f>
        <v/>
      </c>
      <c r="T64" s="4" t="n"/>
    </row>
    <row r="65" ht="24" customHeight="1">
      <c r="A65" s="3" t="n"/>
      <c r="B65" s="4" t="n"/>
      <c r="C65" s="4" t="n"/>
      <c r="D65" s="4" t="n"/>
      <c r="E65" s="4" t="n"/>
      <c r="F65" s="3" t="n"/>
      <c r="G65" s="24" t="n"/>
      <c r="H65" s="24" t="n"/>
      <c r="I65" s="6">
        <f>IF(G65="","",WEEKNUM(G65,2))</f>
        <v/>
      </c>
      <c r="J65" s="3" t="n"/>
      <c r="K65" s="3" t="n"/>
      <c r="L65" s="25" t="n"/>
      <c r="M65" s="25" t="n"/>
      <c r="N65" s="25" t="n"/>
      <c r="O65" s="26">
        <f>IF(OR(G65="",M65=""),"",MAX(0,M65-(TODAY()-G65+1)))</f>
        <v/>
      </c>
      <c r="P65" s="27">
        <f>IF(OR(L65="",M65=""),"",IFERROR(M65/L65,0))</f>
        <v/>
      </c>
      <c r="Q65" s="26">
        <f>IF(L65="","",L65*7)</f>
        <v/>
      </c>
      <c r="R65" s="26">
        <f>IF(OR(Q65="",N65=""),"",Q65-N65)</f>
        <v/>
      </c>
      <c r="S65" s="6">
        <f>IF(P65="","",IF(P65&gt;1,"Surcharge",IF(P65&gt;=0.8,"Charge élevée","Capacité disponible")))</f>
        <v/>
      </c>
      <c r="T65" s="4" t="n"/>
    </row>
    <row r="66" ht="24" customHeight="1">
      <c r="A66" s="3" t="n"/>
      <c r="B66" s="4" t="n"/>
      <c r="C66" s="4" t="n"/>
      <c r="D66" s="4" t="n"/>
      <c r="E66" s="4" t="n"/>
      <c r="F66" s="3" t="n"/>
      <c r="G66" s="24" t="n"/>
      <c r="H66" s="24" t="n"/>
      <c r="I66" s="10">
        <f>IF(G66="","",WEEKNUM(G66,2))</f>
        <v/>
      </c>
      <c r="J66" s="3" t="n"/>
      <c r="K66" s="3" t="n"/>
      <c r="L66" s="25" t="n"/>
      <c r="M66" s="25" t="n"/>
      <c r="N66" s="25" t="n"/>
      <c r="O66" s="28">
        <f>IF(OR(G66="",M66=""),"",MAX(0,M66-(TODAY()-G66+1)))</f>
        <v/>
      </c>
      <c r="P66" s="29">
        <f>IF(OR(L66="",M66=""),"",IFERROR(M66/L66,0))</f>
        <v/>
      </c>
      <c r="Q66" s="28">
        <f>IF(L66="","",L66*7)</f>
        <v/>
      </c>
      <c r="R66" s="28">
        <f>IF(OR(Q66="",N66=""),"",Q66-N66)</f>
        <v/>
      </c>
      <c r="S66" s="10">
        <f>IF(P66="","",IF(P66&gt;1,"Surcharge",IF(P66&gt;=0.8,"Charge élevée","Capacité disponible")))</f>
        <v/>
      </c>
      <c r="T66" s="4" t="n"/>
    </row>
    <row r="67" ht="24" customHeight="1">
      <c r="A67" s="3" t="n"/>
      <c r="B67" s="4" t="n"/>
      <c r="C67" s="4" t="n"/>
      <c r="D67" s="4" t="n"/>
      <c r="E67" s="4" t="n"/>
      <c r="F67" s="3" t="n"/>
      <c r="G67" s="24" t="n"/>
      <c r="H67" s="24" t="n"/>
      <c r="I67" s="6">
        <f>IF(G67="","",WEEKNUM(G67,2))</f>
        <v/>
      </c>
      <c r="J67" s="3" t="n"/>
      <c r="K67" s="3" t="n"/>
      <c r="L67" s="25" t="n"/>
      <c r="M67" s="25" t="n"/>
      <c r="N67" s="25" t="n"/>
      <c r="O67" s="26">
        <f>IF(OR(G67="",M67=""),"",MAX(0,M67-(TODAY()-G67+1)))</f>
        <v/>
      </c>
      <c r="P67" s="27">
        <f>IF(OR(L67="",M67=""),"",IFERROR(M67/L67,0))</f>
        <v/>
      </c>
      <c r="Q67" s="26">
        <f>IF(L67="","",L67*7)</f>
        <v/>
      </c>
      <c r="R67" s="26">
        <f>IF(OR(Q67="",N67=""),"",Q67-N67)</f>
        <v/>
      </c>
      <c r="S67" s="6">
        <f>IF(P67="","",IF(P67&gt;1,"Surcharge",IF(P67&gt;=0.8,"Charge élevée","Capacité disponible")))</f>
        <v/>
      </c>
      <c r="T67" s="4" t="n"/>
    </row>
    <row r="68" ht="24" customHeight="1">
      <c r="A68" s="3" t="n"/>
      <c r="B68" s="4" t="n"/>
      <c r="C68" s="4" t="n"/>
      <c r="D68" s="4" t="n"/>
      <c r="E68" s="4" t="n"/>
      <c r="F68" s="3" t="n"/>
      <c r="G68" s="24" t="n"/>
      <c r="H68" s="24" t="n"/>
      <c r="I68" s="10">
        <f>IF(G68="","",WEEKNUM(G68,2))</f>
        <v/>
      </c>
      <c r="J68" s="3" t="n"/>
      <c r="K68" s="3" t="n"/>
      <c r="L68" s="25" t="n"/>
      <c r="M68" s="25" t="n"/>
      <c r="N68" s="25" t="n"/>
      <c r="O68" s="28">
        <f>IF(OR(G68="",M68=""),"",MAX(0,M68-(TODAY()-G68+1)))</f>
        <v/>
      </c>
      <c r="P68" s="29">
        <f>IF(OR(L68="",M68=""),"",IFERROR(M68/L68,0))</f>
        <v/>
      </c>
      <c r="Q68" s="28">
        <f>IF(L68="","",L68*7)</f>
        <v/>
      </c>
      <c r="R68" s="28">
        <f>IF(OR(Q68="",N68=""),"",Q68-N68)</f>
        <v/>
      </c>
      <c r="S68" s="10">
        <f>IF(P68="","",IF(P68&gt;1,"Surcharge",IF(P68&gt;=0.8,"Charge élevée","Capacité disponible")))</f>
        <v/>
      </c>
      <c r="T68" s="4" t="n"/>
    </row>
    <row r="69" ht="24" customHeight="1">
      <c r="A69" s="3" t="n"/>
      <c r="B69" s="4" t="n"/>
      <c r="C69" s="4" t="n"/>
      <c r="D69" s="4" t="n"/>
      <c r="E69" s="4" t="n"/>
      <c r="F69" s="3" t="n"/>
      <c r="G69" s="24" t="n"/>
      <c r="H69" s="24" t="n"/>
      <c r="I69" s="6">
        <f>IF(G69="","",WEEKNUM(G69,2))</f>
        <v/>
      </c>
      <c r="J69" s="3" t="n"/>
      <c r="K69" s="3" t="n"/>
      <c r="L69" s="25" t="n"/>
      <c r="M69" s="25" t="n"/>
      <c r="N69" s="25" t="n"/>
      <c r="O69" s="26">
        <f>IF(OR(G69="",M69=""),"",MAX(0,M69-(TODAY()-G69+1)))</f>
        <v/>
      </c>
      <c r="P69" s="27">
        <f>IF(OR(L69="",M69=""),"",IFERROR(M69/L69,0))</f>
        <v/>
      </c>
      <c r="Q69" s="26">
        <f>IF(L69="","",L69*7)</f>
        <v/>
      </c>
      <c r="R69" s="26">
        <f>IF(OR(Q69="",N69=""),"",Q69-N69)</f>
        <v/>
      </c>
      <c r="S69" s="6">
        <f>IF(P69="","",IF(P69&gt;1,"Surcharge",IF(P69&gt;=0.8,"Charge élevée","Capacité disponible")))</f>
        <v/>
      </c>
      <c r="T69" s="4" t="n"/>
    </row>
    <row r="70" ht="24" customHeight="1">
      <c r="A70" s="3" t="n"/>
      <c r="B70" s="4" t="n"/>
      <c r="C70" s="4" t="n"/>
      <c r="D70" s="4" t="n"/>
      <c r="E70" s="4" t="n"/>
      <c r="F70" s="3" t="n"/>
      <c r="G70" s="24" t="n"/>
      <c r="H70" s="24" t="n"/>
      <c r="I70" s="10">
        <f>IF(G70="","",WEEKNUM(G70,2))</f>
        <v/>
      </c>
      <c r="J70" s="3" t="n"/>
      <c r="K70" s="3" t="n"/>
      <c r="L70" s="25" t="n"/>
      <c r="M70" s="25" t="n"/>
      <c r="N70" s="25" t="n"/>
      <c r="O70" s="28">
        <f>IF(OR(G70="",M70=""),"",MAX(0,M70-(TODAY()-G70+1)))</f>
        <v/>
      </c>
      <c r="P70" s="29">
        <f>IF(OR(L70="",M70=""),"",IFERROR(M70/L70,0))</f>
        <v/>
      </c>
      <c r="Q70" s="28">
        <f>IF(L70="","",L70*7)</f>
        <v/>
      </c>
      <c r="R70" s="28">
        <f>IF(OR(Q70="",N70=""),"",Q70-N70)</f>
        <v/>
      </c>
      <c r="S70" s="10">
        <f>IF(P70="","",IF(P70&gt;1,"Surcharge",IF(P70&gt;=0.8,"Charge élevée","Capacité disponible")))</f>
        <v/>
      </c>
      <c r="T70" s="4" t="n"/>
    </row>
    <row r="71" ht="24" customHeight="1">
      <c r="A71" s="3" t="n"/>
      <c r="B71" s="4" t="n"/>
      <c r="C71" s="4" t="n"/>
      <c r="D71" s="4" t="n"/>
      <c r="E71" s="4" t="n"/>
      <c r="F71" s="3" t="n"/>
      <c r="G71" s="24" t="n"/>
      <c r="H71" s="24" t="n"/>
      <c r="I71" s="6">
        <f>IF(G71="","",WEEKNUM(G71,2))</f>
        <v/>
      </c>
      <c r="J71" s="3" t="n"/>
      <c r="K71" s="3" t="n"/>
      <c r="L71" s="25" t="n"/>
      <c r="M71" s="25" t="n"/>
      <c r="N71" s="25" t="n"/>
      <c r="O71" s="26">
        <f>IF(OR(G71="",M71=""),"",MAX(0,M71-(TODAY()-G71+1)))</f>
        <v/>
      </c>
      <c r="P71" s="27">
        <f>IF(OR(L71="",M71=""),"",IFERROR(M71/L71,0))</f>
        <v/>
      </c>
      <c r="Q71" s="26">
        <f>IF(L71="","",L71*7)</f>
        <v/>
      </c>
      <c r="R71" s="26">
        <f>IF(OR(Q71="",N71=""),"",Q71-N71)</f>
        <v/>
      </c>
      <c r="S71" s="6">
        <f>IF(P71="","",IF(P71&gt;1,"Surcharge",IF(P71&gt;=0.8,"Charge élevée","Capacité disponible")))</f>
        <v/>
      </c>
      <c r="T71" s="4" t="n"/>
    </row>
    <row r="72" ht="24" customHeight="1">
      <c r="A72" s="3" t="n"/>
      <c r="B72" s="4" t="n"/>
      <c r="C72" s="4" t="n"/>
      <c r="D72" s="4" t="n"/>
      <c r="E72" s="4" t="n"/>
      <c r="F72" s="3" t="n"/>
      <c r="G72" s="24" t="n"/>
      <c r="H72" s="24" t="n"/>
      <c r="I72" s="10">
        <f>IF(G72="","",WEEKNUM(G72,2))</f>
        <v/>
      </c>
      <c r="J72" s="3" t="n"/>
      <c r="K72" s="3" t="n"/>
      <c r="L72" s="25" t="n"/>
      <c r="M72" s="25" t="n"/>
      <c r="N72" s="25" t="n"/>
      <c r="O72" s="28">
        <f>IF(OR(G72="",M72=""),"",MAX(0,M72-(TODAY()-G72+1)))</f>
        <v/>
      </c>
      <c r="P72" s="29">
        <f>IF(OR(L72="",M72=""),"",IFERROR(M72/L72,0))</f>
        <v/>
      </c>
      <c r="Q72" s="28">
        <f>IF(L72="","",L72*7)</f>
        <v/>
      </c>
      <c r="R72" s="28">
        <f>IF(OR(Q72="",N72=""),"",Q72-N72)</f>
        <v/>
      </c>
      <c r="S72" s="10">
        <f>IF(P72="","",IF(P72&gt;1,"Surcharge",IF(P72&gt;=0.8,"Charge élevée","Capacité disponible")))</f>
        <v/>
      </c>
      <c r="T72" s="4" t="n"/>
    </row>
    <row r="73" ht="24" customHeight="1">
      <c r="A73" s="3" t="n"/>
      <c r="B73" s="4" t="n"/>
      <c r="C73" s="4" t="n"/>
      <c r="D73" s="4" t="n"/>
      <c r="E73" s="4" t="n"/>
      <c r="F73" s="3" t="n"/>
      <c r="G73" s="24" t="n"/>
      <c r="H73" s="24" t="n"/>
      <c r="I73" s="6">
        <f>IF(G73="","",WEEKNUM(G73,2))</f>
        <v/>
      </c>
      <c r="J73" s="3" t="n"/>
      <c r="K73" s="3" t="n"/>
      <c r="L73" s="25" t="n"/>
      <c r="M73" s="25" t="n"/>
      <c r="N73" s="25" t="n"/>
      <c r="O73" s="26">
        <f>IF(OR(G73="",M73=""),"",MAX(0,M73-(TODAY()-G73+1)))</f>
        <v/>
      </c>
      <c r="P73" s="27">
        <f>IF(OR(L73="",M73=""),"",IFERROR(M73/L73,0))</f>
        <v/>
      </c>
      <c r="Q73" s="26">
        <f>IF(L73="","",L73*7)</f>
        <v/>
      </c>
      <c r="R73" s="26">
        <f>IF(OR(Q73="",N73=""),"",Q73-N73)</f>
        <v/>
      </c>
      <c r="S73" s="6">
        <f>IF(P73="","",IF(P73&gt;1,"Surcharge",IF(P73&gt;=0.8,"Charge élevée","Capacité disponible")))</f>
        <v/>
      </c>
      <c r="T73" s="4" t="n"/>
    </row>
    <row r="74" ht="24" customHeight="1">
      <c r="A74" s="3" t="n"/>
      <c r="B74" s="4" t="n"/>
      <c r="C74" s="4" t="n"/>
      <c r="D74" s="4" t="n"/>
      <c r="E74" s="4" t="n"/>
      <c r="F74" s="3" t="n"/>
      <c r="G74" s="24" t="n"/>
      <c r="H74" s="24" t="n"/>
      <c r="I74" s="10">
        <f>IF(G74="","",WEEKNUM(G74,2))</f>
        <v/>
      </c>
      <c r="J74" s="3" t="n"/>
      <c r="K74" s="3" t="n"/>
      <c r="L74" s="25" t="n"/>
      <c r="M74" s="25" t="n"/>
      <c r="N74" s="25" t="n"/>
      <c r="O74" s="28">
        <f>IF(OR(G74="",M74=""),"",MAX(0,M74-(TODAY()-G74+1)))</f>
        <v/>
      </c>
      <c r="P74" s="29">
        <f>IF(OR(L74="",M74=""),"",IFERROR(M74/L74,0))</f>
        <v/>
      </c>
      <c r="Q74" s="28">
        <f>IF(L74="","",L74*7)</f>
        <v/>
      </c>
      <c r="R74" s="28">
        <f>IF(OR(Q74="",N74=""),"",Q74-N74)</f>
        <v/>
      </c>
      <c r="S74" s="10">
        <f>IF(P74="","",IF(P74&gt;1,"Surcharge",IF(P74&gt;=0.8,"Charge élevée","Capacité disponible")))</f>
        <v/>
      </c>
      <c r="T74" s="4" t="n"/>
    </row>
    <row r="75" ht="24" customHeight="1">
      <c r="A75" s="3" t="n"/>
      <c r="B75" s="4" t="n"/>
      <c r="C75" s="4" t="n"/>
      <c r="D75" s="4" t="n"/>
      <c r="E75" s="4" t="n"/>
      <c r="F75" s="3" t="n"/>
      <c r="G75" s="24" t="n"/>
      <c r="H75" s="24" t="n"/>
      <c r="I75" s="6">
        <f>IF(G75="","",WEEKNUM(G75,2))</f>
        <v/>
      </c>
      <c r="J75" s="3" t="n"/>
      <c r="K75" s="3" t="n"/>
      <c r="L75" s="25" t="n"/>
      <c r="M75" s="25" t="n"/>
      <c r="N75" s="25" t="n"/>
      <c r="O75" s="26">
        <f>IF(OR(G75="",M75=""),"",MAX(0,M75-(TODAY()-G75+1)))</f>
        <v/>
      </c>
      <c r="P75" s="27">
        <f>IF(OR(L75="",M75=""),"",IFERROR(M75/L75,0))</f>
        <v/>
      </c>
      <c r="Q75" s="26">
        <f>IF(L75="","",L75*7)</f>
        <v/>
      </c>
      <c r="R75" s="26">
        <f>IF(OR(Q75="",N75=""),"",Q75-N75)</f>
        <v/>
      </c>
      <c r="S75" s="6">
        <f>IF(P75="","",IF(P75&gt;1,"Surcharge",IF(P75&gt;=0.8,"Charge élevée","Capacité disponible")))</f>
        <v/>
      </c>
      <c r="T75" s="4" t="n"/>
    </row>
    <row r="76" ht="24" customHeight="1">
      <c r="A76" s="3" t="n"/>
      <c r="B76" s="4" t="n"/>
      <c r="C76" s="4" t="n"/>
      <c r="D76" s="4" t="n"/>
      <c r="E76" s="4" t="n"/>
      <c r="F76" s="3" t="n"/>
      <c r="G76" s="24" t="n"/>
      <c r="H76" s="24" t="n"/>
      <c r="I76" s="10">
        <f>IF(G76="","",WEEKNUM(G76,2))</f>
        <v/>
      </c>
      <c r="J76" s="3" t="n"/>
      <c r="K76" s="3" t="n"/>
      <c r="L76" s="25" t="n"/>
      <c r="M76" s="25" t="n"/>
      <c r="N76" s="25" t="n"/>
      <c r="O76" s="28">
        <f>IF(OR(G76="",M76=""),"",MAX(0,M76-(TODAY()-G76+1)))</f>
        <v/>
      </c>
      <c r="P76" s="29">
        <f>IF(OR(L76="",M76=""),"",IFERROR(M76/L76,0))</f>
        <v/>
      </c>
      <c r="Q76" s="28">
        <f>IF(L76="","",L76*7)</f>
        <v/>
      </c>
      <c r="R76" s="28">
        <f>IF(OR(Q76="",N76=""),"",Q76-N76)</f>
        <v/>
      </c>
      <c r="S76" s="10">
        <f>IF(P76="","",IF(P76&gt;1,"Surcharge",IF(P76&gt;=0.8,"Charge élevée","Capacité disponible")))</f>
        <v/>
      </c>
      <c r="T76" s="4" t="n"/>
    </row>
    <row r="77" ht="24" customHeight="1">
      <c r="A77" s="3" t="n"/>
      <c r="B77" s="4" t="n"/>
      <c r="C77" s="4" t="n"/>
      <c r="D77" s="4" t="n"/>
      <c r="E77" s="4" t="n"/>
      <c r="F77" s="3" t="n"/>
      <c r="G77" s="24" t="n"/>
      <c r="H77" s="24" t="n"/>
      <c r="I77" s="6">
        <f>IF(G77="","",WEEKNUM(G77,2))</f>
        <v/>
      </c>
      <c r="J77" s="3" t="n"/>
      <c r="K77" s="3" t="n"/>
      <c r="L77" s="25" t="n"/>
      <c r="M77" s="25" t="n"/>
      <c r="N77" s="25" t="n"/>
      <c r="O77" s="26">
        <f>IF(OR(G77="",M77=""),"",MAX(0,M77-(TODAY()-G77+1)))</f>
        <v/>
      </c>
      <c r="P77" s="27">
        <f>IF(OR(L77="",M77=""),"",IFERROR(M77/L77,0))</f>
        <v/>
      </c>
      <c r="Q77" s="26">
        <f>IF(L77="","",L77*7)</f>
        <v/>
      </c>
      <c r="R77" s="26">
        <f>IF(OR(Q77="",N77=""),"",Q77-N77)</f>
        <v/>
      </c>
      <c r="S77" s="6">
        <f>IF(P77="","",IF(P77&gt;1,"Surcharge",IF(P77&gt;=0.8,"Charge élevée","Capacité disponible")))</f>
        <v/>
      </c>
      <c r="T77" s="4" t="n"/>
    </row>
    <row r="78" ht="24" customHeight="1">
      <c r="A78" s="3" t="n"/>
      <c r="B78" s="4" t="n"/>
      <c r="C78" s="4" t="n"/>
      <c r="D78" s="4" t="n"/>
      <c r="E78" s="4" t="n"/>
      <c r="F78" s="3" t="n"/>
      <c r="G78" s="24" t="n"/>
      <c r="H78" s="24" t="n"/>
      <c r="I78" s="10">
        <f>IF(G78="","",WEEKNUM(G78,2))</f>
        <v/>
      </c>
      <c r="J78" s="3" t="n"/>
      <c r="K78" s="3" t="n"/>
      <c r="L78" s="25" t="n"/>
      <c r="M78" s="25" t="n"/>
      <c r="N78" s="25" t="n"/>
      <c r="O78" s="28">
        <f>IF(OR(G78="",M78=""),"",MAX(0,M78-(TODAY()-G78+1)))</f>
        <v/>
      </c>
      <c r="P78" s="29">
        <f>IF(OR(L78="",M78=""),"",IFERROR(M78/L78,0))</f>
        <v/>
      </c>
      <c r="Q78" s="28">
        <f>IF(L78="","",L78*7)</f>
        <v/>
      </c>
      <c r="R78" s="28">
        <f>IF(OR(Q78="",N78=""),"",Q78-N78)</f>
        <v/>
      </c>
      <c r="S78" s="10">
        <f>IF(P78="","",IF(P78&gt;1,"Surcharge",IF(P78&gt;=0.8,"Charge élevée","Capacité disponible")))</f>
        <v/>
      </c>
      <c r="T78" s="4" t="n"/>
    </row>
    <row r="79" ht="24" customHeight="1">
      <c r="A79" s="3" t="n"/>
      <c r="B79" s="4" t="n"/>
      <c r="C79" s="4" t="n"/>
      <c r="D79" s="4" t="n"/>
      <c r="E79" s="4" t="n"/>
      <c r="F79" s="3" t="n"/>
      <c r="G79" s="24" t="n"/>
      <c r="H79" s="24" t="n"/>
      <c r="I79" s="6">
        <f>IF(G79="","",WEEKNUM(G79,2))</f>
        <v/>
      </c>
      <c r="J79" s="3" t="n"/>
      <c r="K79" s="3" t="n"/>
      <c r="L79" s="25" t="n"/>
      <c r="M79" s="25" t="n"/>
      <c r="N79" s="25" t="n"/>
      <c r="O79" s="26">
        <f>IF(OR(G79="",M79=""),"",MAX(0,M79-(TODAY()-G79+1)))</f>
        <v/>
      </c>
      <c r="P79" s="27">
        <f>IF(OR(L79="",M79=""),"",IFERROR(M79/L79,0))</f>
        <v/>
      </c>
      <c r="Q79" s="26">
        <f>IF(L79="","",L79*7)</f>
        <v/>
      </c>
      <c r="R79" s="26">
        <f>IF(OR(Q79="",N79=""),"",Q79-N79)</f>
        <v/>
      </c>
      <c r="S79" s="6">
        <f>IF(P79="","",IF(P79&gt;1,"Surcharge",IF(P79&gt;=0.8,"Charge élevée","Capacité disponible")))</f>
        <v/>
      </c>
      <c r="T79" s="4" t="n"/>
    </row>
    <row r="80" ht="24" customHeight="1">
      <c r="A80" s="3" t="n"/>
      <c r="B80" s="4" t="n"/>
      <c r="C80" s="4" t="n"/>
      <c r="D80" s="4" t="n"/>
      <c r="E80" s="4" t="n"/>
      <c r="F80" s="3" t="n"/>
      <c r="G80" s="24" t="n"/>
      <c r="H80" s="24" t="n"/>
      <c r="I80" s="10">
        <f>IF(G80="","",WEEKNUM(G80,2))</f>
        <v/>
      </c>
      <c r="J80" s="3" t="n"/>
      <c r="K80" s="3" t="n"/>
      <c r="L80" s="25" t="n"/>
      <c r="M80" s="25" t="n"/>
      <c r="N80" s="25" t="n"/>
      <c r="O80" s="28">
        <f>IF(OR(G80="",M80=""),"",MAX(0,M80-(TODAY()-G80+1)))</f>
        <v/>
      </c>
      <c r="P80" s="29">
        <f>IF(OR(L80="",M80=""),"",IFERROR(M80/L80,0))</f>
        <v/>
      </c>
      <c r="Q80" s="28">
        <f>IF(L80="","",L80*7)</f>
        <v/>
      </c>
      <c r="R80" s="28">
        <f>IF(OR(Q80="",N80=""),"",Q80-N80)</f>
        <v/>
      </c>
      <c r="S80" s="10">
        <f>IF(P80="","",IF(P80&gt;1,"Surcharge",IF(P80&gt;=0.8,"Charge élevée","Capacité disponible")))</f>
        <v/>
      </c>
      <c r="T80" s="4" t="n"/>
    </row>
    <row r="81" ht="24" customHeight="1">
      <c r="A81" s="3" t="n"/>
      <c r="B81" s="4" t="n"/>
      <c r="C81" s="4" t="n"/>
      <c r="D81" s="4" t="n"/>
      <c r="E81" s="4" t="n"/>
      <c r="F81" s="3" t="n"/>
      <c r="G81" s="24" t="n"/>
      <c r="H81" s="24" t="n"/>
      <c r="I81" s="6">
        <f>IF(G81="","",WEEKNUM(G81,2))</f>
        <v/>
      </c>
      <c r="J81" s="3" t="n"/>
      <c r="K81" s="3" t="n"/>
      <c r="L81" s="25" t="n"/>
      <c r="M81" s="25" t="n"/>
      <c r="N81" s="25" t="n"/>
      <c r="O81" s="26">
        <f>IF(OR(G81="",M81=""),"",MAX(0,M81-(TODAY()-G81+1)))</f>
        <v/>
      </c>
      <c r="P81" s="27">
        <f>IF(OR(L81="",M81=""),"",IFERROR(M81/L81,0))</f>
        <v/>
      </c>
      <c r="Q81" s="26">
        <f>IF(L81="","",L81*7)</f>
        <v/>
      </c>
      <c r="R81" s="26">
        <f>IF(OR(Q81="",N81=""),"",Q81-N81)</f>
        <v/>
      </c>
      <c r="S81" s="6">
        <f>IF(P81="","",IF(P81&gt;1,"Surcharge",IF(P81&gt;=0.8,"Charge élevée","Capacité disponible")))</f>
        <v/>
      </c>
      <c r="T81" s="4" t="n"/>
    </row>
    <row r="82" ht="24" customHeight="1">
      <c r="A82" s="3" t="n"/>
      <c r="B82" s="4" t="n"/>
      <c r="C82" s="4" t="n"/>
      <c r="D82" s="4" t="n"/>
      <c r="E82" s="4" t="n"/>
      <c r="F82" s="3" t="n"/>
      <c r="G82" s="24" t="n"/>
      <c r="H82" s="24" t="n"/>
      <c r="I82" s="10">
        <f>IF(G82="","",WEEKNUM(G82,2))</f>
        <v/>
      </c>
      <c r="J82" s="3" t="n"/>
      <c r="K82" s="3" t="n"/>
      <c r="L82" s="25" t="n"/>
      <c r="M82" s="25" t="n"/>
      <c r="N82" s="25" t="n"/>
      <c r="O82" s="28">
        <f>IF(OR(G82="",M82=""),"",MAX(0,M82-(TODAY()-G82+1)))</f>
        <v/>
      </c>
      <c r="P82" s="29">
        <f>IF(OR(L82="",M82=""),"",IFERROR(M82/L82,0))</f>
        <v/>
      </c>
      <c r="Q82" s="28">
        <f>IF(L82="","",L82*7)</f>
        <v/>
      </c>
      <c r="R82" s="28">
        <f>IF(OR(Q82="",N82=""),"",Q82-N82)</f>
        <v/>
      </c>
      <c r="S82" s="10">
        <f>IF(P82="","",IF(P82&gt;1,"Surcharge",IF(P82&gt;=0.8,"Charge élevée","Capacité disponible")))</f>
        <v/>
      </c>
      <c r="T82" s="4" t="n"/>
    </row>
    <row r="83" ht="24" customHeight="1">
      <c r="A83" s="3" t="n"/>
      <c r="B83" s="4" t="n"/>
      <c r="C83" s="4" t="n"/>
      <c r="D83" s="4" t="n"/>
      <c r="E83" s="4" t="n"/>
      <c r="F83" s="3" t="n"/>
      <c r="G83" s="24" t="n"/>
      <c r="H83" s="24" t="n"/>
      <c r="I83" s="6">
        <f>IF(G83="","",WEEKNUM(G83,2))</f>
        <v/>
      </c>
      <c r="J83" s="3" t="n"/>
      <c r="K83" s="3" t="n"/>
      <c r="L83" s="25" t="n"/>
      <c r="M83" s="25" t="n"/>
      <c r="N83" s="25" t="n"/>
      <c r="O83" s="26">
        <f>IF(OR(G83="",M83=""),"",MAX(0,M83-(TODAY()-G83+1)))</f>
        <v/>
      </c>
      <c r="P83" s="27">
        <f>IF(OR(L83="",M83=""),"",IFERROR(M83/L83,0))</f>
        <v/>
      </c>
      <c r="Q83" s="26">
        <f>IF(L83="","",L83*7)</f>
        <v/>
      </c>
      <c r="R83" s="26">
        <f>IF(OR(Q83="",N83=""),"",Q83-N83)</f>
        <v/>
      </c>
      <c r="S83" s="6">
        <f>IF(P83="","",IF(P83&gt;1,"Surcharge",IF(P83&gt;=0.8,"Charge élevée","Capacité disponible")))</f>
        <v/>
      </c>
      <c r="T83" s="4" t="n"/>
    </row>
    <row r="84" ht="24" customHeight="1">
      <c r="A84" s="3" t="n"/>
      <c r="B84" s="4" t="n"/>
      <c r="C84" s="4" t="n"/>
      <c r="D84" s="4" t="n"/>
      <c r="E84" s="4" t="n"/>
      <c r="F84" s="3" t="n"/>
      <c r="G84" s="24" t="n"/>
      <c r="H84" s="24" t="n"/>
      <c r="I84" s="10">
        <f>IF(G84="","",WEEKNUM(G84,2))</f>
        <v/>
      </c>
      <c r="J84" s="3" t="n"/>
      <c r="K84" s="3" t="n"/>
      <c r="L84" s="25" t="n"/>
      <c r="M84" s="25" t="n"/>
      <c r="N84" s="25" t="n"/>
      <c r="O84" s="28">
        <f>IF(OR(G84="",M84=""),"",MAX(0,M84-(TODAY()-G84+1)))</f>
        <v/>
      </c>
      <c r="P84" s="29">
        <f>IF(OR(L84="",M84=""),"",IFERROR(M84/L84,0))</f>
        <v/>
      </c>
      <c r="Q84" s="28">
        <f>IF(L84="","",L84*7)</f>
        <v/>
      </c>
      <c r="R84" s="28">
        <f>IF(OR(Q84="",N84=""),"",Q84-N84)</f>
        <v/>
      </c>
      <c r="S84" s="10">
        <f>IF(P84="","",IF(P84&gt;1,"Surcharge",IF(P84&gt;=0.8,"Charge élevée","Capacité disponible")))</f>
        <v/>
      </c>
      <c r="T84" s="4" t="n"/>
    </row>
    <row r="85" ht="24" customHeight="1">
      <c r="A85" s="3" t="n"/>
      <c r="B85" s="4" t="n"/>
      <c r="C85" s="4" t="n"/>
      <c r="D85" s="4" t="n"/>
      <c r="E85" s="4" t="n"/>
      <c r="F85" s="3" t="n"/>
      <c r="G85" s="24" t="n"/>
      <c r="H85" s="24" t="n"/>
      <c r="I85" s="6">
        <f>IF(G85="","",WEEKNUM(G85,2))</f>
        <v/>
      </c>
      <c r="J85" s="3" t="n"/>
      <c r="K85" s="3" t="n"/>
      <c r="L85" s="25" t="n"/>
      <c r="M85" s="25" t="n"/>
      <c r="N85" s="25" t="n"/>
      <c r="O85" s="26">
        <f>IF(OR(G85="",M85=""),"",MAX(0,M85-(TODAY()-G85+1)))</f>
        <v/>
      </c>
      <c r="P85" s="27">
        <f>IF(OR(L85="",M85=""),"",IFERROR(M85/L85,0))</f>
        <v/>
      </c>
      <c r="Q85" s="26">
        <f>IF(L85="","",L85*7)</f>
        <v/>
      </c>
      <c r="R85" s="26">
        <f>IF(OR(Q85="",N85=""),"",Q85-N85)</f>
        <v/>
      </c>
      <c r="S85" s="6">
        <f>IF(P85="","",IF(P85&gt;1,"Surcharge",IF(P85&gt;=0.8,"Charge élevée","Capacité disponible")))</f>
        <v/>
      </c>
      <c r="T85" s="4" t="n"/>
    </row>
    <row r="86" ht="24" customHeight="1">
      <c r="A86" s="3" t="n"/>
      <c r="B86" s="4" t="n"/>
      <c r="C86" s="4" t="n"/>
      <c r="D86" s="4" t="n"/>
      <c r="E86" s="4" t="n"/>
      <c r="F86" s="3" t="n"/>
      <c r="G86" s="24" t="n"/>
      <c r="H86" s="24" t="n"/>
      <c r="I86" s="10">
        <f>IF(G86="","",WEEKNUM(G86,2))</f>
        <v/>
      </c>
      <c r="J86" s="3" t="n"/>
      <c r="K86" s="3" t="n"/>
      <c r="L86" s="25" t="n"/>
      <c r="M86" s="25" t="n"/>
      <c r="N86" s="25" t="n"/>
      <c r="O86" s="28">
        <f>IF(OR(G86="",M86=""),"",MAX(0,M86-(TODAY()-G86+1)))</f>
        <v/>
      </c>
      <c r="P86" s="29">
        <f>IF(OR(L86="",M86=""),"",IFERROR(M86/L86,0))</f>
        <v/>
      </c>
      <c r="Q86" s="28">
        <f>IF(L86="","",L86*7)</f>
        <v/>
      </c>
      <c r="R86" s="28">
        <f>IF(OR(Q86="",N86=""),"",Q86-N86)</f>
        <v/>
      </c>
      <c r="S86" s="10">
        <f>IF(P86="","",IF(P86&gt;1,"Surcharge",IF(P86&gt;=0.8,"Charge élevée","Capacité disponible")))</f>
        <v/>
      </c>
      <c r="T86" s="4" t="n"/>
    </row>
    <row r="87" ht="24" customHeight="1">
      <c r="A87" s="3" t="n"/>
      <c r="B87" s="4" t="n"/>
      <c r="C87" s="4" t="n"/>
      <c r="D87" s="4" t="n"/>
      <c r="E87" s="4" t="n"/>
      <c r="F87" s="3" t="n"/>
      <c r="G87" s="24" t="n"/>
      <c r="H87" s="24" t="n"/>
      <c r="I87" s="6">
        <f>IF(G87="","",WEEKNUM(G87,2))</f>
        <v/>
      </c>
      <c r="J87" s="3" t="n"/>
      <c r="K87" s="3" t="n"/>
      <c r="L87" s="25" t="n"/>
      <c r="M87" s="25" t="n"/>
      <c r="N87" s="25" t="n"/>
      <c r="O87" s="26">
        <f>IF(OR(G87="",M87=""),"",MAX(0,M87-(TODAY()-G87+1)))</f>
        <v/>
      </c>
      <c r="P87" s="27">
        <f>IF(OR(L87="",M87=""),"",IFERROR(M87/L87,0))</f>
        <v/>
      </c>
      <c r="Q87" s="26">
        <f>IF(L87="","",L87*7)</f>
        <v/>
      </c>
      <c r="R87" s="26">
        <f>IF(OR(Q87="",N87=""),"",Q87-N87)</f>
        <v/>
      </c>
      <c r="S87" s="6">
        <f>IF(P87="","",IF(P87&gt;1,"Surcharge",IF(P87&gt;=0.8,"Charge élevée","Capacité disponible")))</f>
        <v/>
      </c>
      <c r="T87" s="4" t="n"/>
    </row>
    <row r="88" ht="24" customHeight="1">
      <c r="A88" s="3" t="n"/>
      <c r="B88" s="4" t="n"/>
      <c r="C88" s="4" t="n"/>
      <c r="D88" s="4" t="n"/>
      <c r="E88" s="4" t="n"/>
      <c r="F88" s="3" t="n"/>
      <c r="G88" s="24" t="n"/>
      <c r="H88" s="24" t="n"/>
      <c r="I88" s="10">
        <f>IF(G88="","",WEEKNUM(G88,2))</f>
        <v/>
      </c>
      <c r="J88" s="3" t="n"/>
      <c r="K88" s="3" t="n"/>
      <c r="L88" s="25" t="n"/>
      <c r="M88" s="25" t="n"/>
      <c r="N88" s="25" t="n"/>
      <c r="O88" s="28">
        <f>IF(OR(G88="",M88=""),"",MAX(0,M88-(TODAY()-G88+1)))</f>
        <v/>
      </c>
      <c r="P88" s="29">
        <f>IF(OR(L88="",M88=""),"",IFERROR(M88/L88,0))</f>
        <v/>
      </c>
      <c r="Q88" s="28">
        <f>IF(L88="","",L88*7)</f>
        <v/>
      </c>
      <c r="R88" s="28">
        <f>IF(OR(Q88="",N88=""),"",Q88-N88)</f>
        <v/>
      </c>
      <c r="S88" s="10">
        <f>IF(P88="","",IF(P88&gt;1,"Surcharge",IF(P88&gt;=0.8,"Charge élevée","Capacité disponible")))</f>
        <v/>
      </c>
      <c r="T88" s="4" t="n"/>
    </row>
    <row r="89" ht="24" customHeight="1">
      <c r="A89" s="3" t="n"/>
      <c r="B89" s="4" t="n"/>
      <c r="C89" s="4" t="n"/>
      <c r="D89" s="4" t="n"/>
      <c r="E89" s="4" t="n"/>
      <c r="F89" s="3" t="n"/>
      <c r="G89" s="24" t="n"/>
      <c r="H89" s="24" t="n"/>
      <c r="I89" s="6">
        <f>IF(G89="","",WEEKNUM(G89,2))</f>
        <v/>
      </c>
      <c r="J89" s="3" t="n"/>
      <c r="K89" s="3" t="n"/>
      <c r="L89" s="25" t="n"/>
      <c r="M89" s="25" t="n"/>
      <c r="N89" s="25" t="n"/>
      <c r="O89" s="26">
        <f>IF(OR(G89="",M89=""),"",MAX(0,M89-(TODAY()-G89+1)))</f>
        <v/>
      </c>
      <c r="P89" s="27">
        <f>IF(OR(L89="",M89=""),"",IFERROR(M89/L89,0))</f>
        <v/>
      </c>
      <c r="Q89" s="26">
        <f>IF(L89="","",L89*7)</f>
        <v/>
      </c>
      <c r="R89" s="26">
        <f>IF(OR(Q89="",N89=""),"",Q89-N89)</f>
        <v/>
      </c>
      <c r="S89" s="6">
        <f>IF(P89="","",IF(P89&gt;1,"Surcharge",IF(P89&gt;=0.8,"Charge élevée","Capacité disponible")))</f>
        <v/>
      </c>
      <c r="T89" s="4" t="n"/>
    </row>
    <row r="90" ht="24" customHeight="1">
      <c r="A90" s="3" t="n"/>
      <c r="B90" s="4" t="n"/>
      <c r="C90" s="4" t="n"/>
      <c r="D90" s="4" t="n"/>
      <c r="E90" s="4" t="n"/>
      <c r="F90" s="3" t="n"/>
      <c r="G90" s="24" t="n"/>
      <c r="H90" s="24" t="n"/>
      <c r="I90" s="10">
        <f>IF(G90="","",WEEKNUM(G90,2))</f>
        <v/>
      </c>
      <c r="J90" s="3" t="n"/>
      <c r="K90" s="3" t="n"/>
      <c r="L90" s="25" t="n"/>
      <c r="M90" s="25" t="n"/>
      <c r="N90" s="25" t="n"/>
      <c r="O90" s="28">
        <f>IF(OR(G90="",M90=""),"",MAX(0,M90-(TODAY()-G90+1)))</f>
        <v/>
      </c>
      <c r="P90" s="29">
        <f>IF(OR(L90="",M90=""),"",IFERROR(M90/L90,0))</f>
        <v/>
      </c>
      <c r="Q90" s="28">
        <f>IF(L90="","",L90*7)</f>
        <v/>
      </c>
      <c r="R90" s="28">
        <f>IF(OR(Q90="",N90=""),"",Q90-N90)</f>
        <v/>
      </c>
      <c r="S90" s="10">
        <f>IF(P90="","",IF(P90&gt;1,"Surcharge",IF(P90&gt;=0.8,"Charge élevée","Capacité disponible")))</f>
        <v/>
      </c>
      <c r="T90" s="4" t="n"/>
    </row>
    <row r="91" ht="24" customHeight="1">
      <c r="A91" s="3" t="n"/>
      <c r="B91" s="4" t="n"/>
      <c r="C91" s="4" t="n"/>
      <c r="D91" s="4" t="n"/>
      <c r="E91" s="4" t="n"/>
      <c r="F91" s="3" t="n"/>
      <c r="G91" s="24" t="n"/>
      <c r="H91" s="24" t="n"/>
      <c r="I91" s="6">
        <f>IF(G91="","",WEEKNUM(G91,2))</f>
        <v/>
      </c>
      <c r="J91" s="3" t="n"/>
      <c r="K91" s="3" t="n"/>
      <c r="L91" s="25" t="n"/>
      <c r="M91" s="25" t="n"/>
      <c r="N91" s="25" t="n"/>
      <c r="O91" s="26">
        <f>IF(OR(G91="",M91=""),"",MAX(0,M91-(TODAY()-G91+1)))</f>
        <v/>
      </c>
      <c r="P91" s="27">
        <f>IF(OR(L91="",M91=""),"",IFERROR(M91/L91,0))</f>
        <v/>
      </c>
      <c r="Q91" s="26">
        <f>IF(L91="","",L91*7)</f>
        <v/>
      </c>
      <c r="R91" s="26">
        <f>IF(OR(Q91="",N91=""),"",Q91-N91)</f>
        <v/>
      </c>
      <c r="S91" s="6">
        <f>IF(P91="","",IF(P91&gt;1,"Surcharge",IF(P91&gt;=0.8,"Charge élevée","Capacité disponible")))</f>
        <v/>
      </c>
      <c r="T91" s="4" t="n"/>
    </row>
    <row r="92" ht="24" customHeight="1">
      <c r="A92" s="3" t="n"/>
      <c r="B92" s="4" t="n"/>
      <c r="C92" s="4" t="n"/>
      <c r="D92" s="4" t="n"/>
      <c r="E92" s="4" t="n"/>
      <c r="F92" s="3" t="n"/>
      <c r="G92" s="24" t="n"/>
      <c r="H92" s="24" t="n"/>
      <c r="I92" s="10">
        <f>IF(G92="","",WEEKNUM(G92,2))</f>
        <v/>
      </c>
      <c r="J92" s="3" t="n"/>
      <c r="K92" s="3" t="n"/>
      <c r="L92" s="25" t="n"/>
      <c r="M92" s="25" t="n"/>
      <c r="N92" s="25" t="n"/>
      <c r="O92" s="28">
        <f>IF(OR(G92="",M92=""),"",MAX(0,M92-(TODAY()-G92+1)))</f>
        <v/>
      </c>
      <c r="P92" s="29">
        <f>IF(OR(L92="",M92=""),"",IFERROR(M92/L92,0))</f>
        <v/>
      </c>
      <c r="Q92" s="28">
        <f>IF(L92="","",L92*7)</f>
        <v/>
      </c>
      <c r="R92" s="28">
        <f>IF(OR(Q92="",N92=""),"",Q92-N92)</f>
        <v/>
      </c>
      <c r="S92" s="10">
        <f>IF(P92="","",IF(P92&gt;1,"Surcharge",IF(P92&gt;=0.8,"Charge élevée","Capacité disponible")))</f>
        <v/>
      </c>
      <c r="T92" s="4" t="n"/>
    </row>
    <row r="93" ht="24" customHeight="1">
      <c r="A93" s="3" t="n"/>
      <c r="B93" s="4" t="n"/>
      <c r="C93" s="4" t="n"/>
      <c r="D93" s="4" t="n"/>
      <c r="E93" s="4" t="n"/>
      <c r="F93" s="3" t="n"/>
      <c r="G93" s="24" t="n"/>
      <c r="H93" s="24" t="n"/>
      <c r="I93" s="6">
        <f>IF(G93="","",WEEKNUM(G93,2))</f>
        <v/>
      </c>
      <c r="J93" s="3" t="n"/>
      <c r="K93" s="3" t="n"/>
      <c r="L93" s="25" t="n"/>
      <c r="M93" s="25" t="n"/>
      <c r="N93" s="25" t="n"/>
      <c r="O93" s="26">
        <f>IF(OR(G93="",M93=""),"",MAX(0,M93-(TODAY()-G93+1)))</f>
        <v/>
      </c>
      <c r="P93" s="27">
        <f>IF(OR(L93="",M93=""),"",IFERROR(M93/L93,0))</f>
        <v/>
      </c>
      <c r="Q93" s="26">
        <f>IF(L93="","",L93*7)</f>
        <v/>
      </c>
      <c r="R93" s="26">
        <f>IF(OR(Q93="",N93=""),"",Q93-N93)</f>
        <v/>
      </c>
      <c r="S93" s="6">
        <f>IF(P93="","",IF(P93&gt;1,"Surcharge",IF(P93&gt;=0.8,"Charge élevée","Capacité disponible")))</f>
        <v/>
      </c>
      <c r="T93" s="4" t="n"/>
    </row>
    <row r="94" ht="24" customHeight="1">
      <c r="A94" s="3" t="n"/>
      <c r="B94" s="4" t="n"/>
      <c r="C94" s="4" t="n"/>
      <c r="D94" s="4" t="n"/>
      <c r="E94" s="4" t="n"/>
      <c r="F94" s="3" t="n"/>
      <c r="G94" s="24" t="n"/>
      <c r="H94" s="24" t="n"/>
      <c r="I94" s="10">
        <f>IF(G94="","",WEEKNUM(G94,2))</f>
        <v/>
      </c>
      <c r="J94" s="3" t="n"/>
      <c r="K94" s="3" t="n"/>
      <c r="L94" s="25" t="n"/>
      <c r="M94" s="25" t="n"/>
      <c r="N94" s="25" t="n"/>
      <c r="O94" s="28">
        <f>IF(OR(G94="",M94=""),"",MAX(0,M94-(TODAY()-G94+1)))</f>
        <v/>
      </c>
      <c r="P94" s="29">
        <f>IF(OR(L94="",M94=""),"",IFERROR(M94/L94,0))</f>
        <v/>
      </c>
      <c r="Q94" s="28">
        <f>IF(L94="","",L94*7)</f>
        <v/>
      </c>
      <c r="R94" s="28">
        <f>IF(OR(Q94="",N94=""),"",Q94-N94)</f>
        <v/>
      </c>
      <c r="S94" s="10">
        <f>IF(P94="","",IF(P94&gt;1,"Surcharge",IF(P94&gt;=0.8,"Charge élevée","Capacité disponible")))</f>
        <v/>
      </c>
      <c r="T94" s="4" t="n"/>
    </row>
    <row r="95" ht="24" customHeight="1">
      <c r="A95" s="3" t="n"/>
      <c r="B95" s="4" t="n"/>
      <c r="C95" s="4" t="n"/>
      <c r="D95" s="4" t="n"/>
      <c r="E95" s="4" t="n"/>
      <c r="F95" s="3" t="n"/>
      <c r="G95" s="24" t="n"/>
      <c r="H95" s="24" t="n"/>
      <c r="I95" s="6">
        <f>IF(G95="","",WEEKNUM(G95,2))</f>
        <v/>
      </c>
      <c r="J95" s="3" t="n"/>
      <c r="K95" s="3" t="n"/>
      <c r="L95" s="25" t="n"/>
      <c r="M95" s="25" t="n"/>
      <c r="N95" s="25" t="n"/>
      <c r="O95" s="26">
        <f>IF(OR(G95="",M95=""),"",MAX(0,M95-(TODAY()-G95+1)))</f>
        <v/>
      </c>
      <c r="P95" s="27">
        <f>IF(OR(L95="",M95=""),"",IFERROR(M95/L95,0))</f>
        <v/>
      </c>
      <c r="Q95" s="26">
        <f>IF(L95="","",L95*7)</f>
        <v/>
      </c>
      <c r="R95" s="26">
        <f>IF(OR(Q95="",N95=""),"",Q95-N95)</f>
        <v/>
      </c>
      <c r="S95" s="6">
        <f>IF(P95="","",IF(P95&gt;1,"Surcharge",IF(P95&gt;=0.8,"Charge élevée","Capacité disponible")))</f>
        <v/>
      </c>
      <c r="T95" s="4" t="n"/>
    </row>
    <row r="96" ht="24" customHeight="1">
      <c r="A96" s="3" t="n"/>
      <c r="B96" s="4" t="n"/>
      <c r="C96" s="4" t="n"/>
      <c r="D96" s="4" t="n"/>
      <c r="E96" s="4" t="n"/>
      <c r="F96" s="3" t="n"/>
      <c r="G96" s="24" t="n"/>
      <c r="H96" s="24" t="n"/>
      <c r="I96" s="10">
        <f>IF(G96="","",WEEKNUM(G96,2))</f>
        <v/>
      </c>
      <c r="J96" s="3" t="n"/>
      <c r="K96" s="3" t="n"/>
      <c r="L96" s="25" t="n"/>
      <c r="M96" s="25" t="n"/>
      <c r="N96" s="25" t="n"/>
      <c r="O96" s="28">
        <f>IF(OR(G96="",M96=""),"",MAX(0,M96-(TODAY()-G96+1)))</f>
        <v/>
      </c>
      <c r="P96" s="29">
        <f>IF(OR(L96="",M96=""),"",IFERROR(M96/L96,0))</f>
        <v/>
      </c>
      <c r="Q96" s="28">
        <f>IF(L96="","",L96*7)</f>
        <v/>
      </c>
      <c r="R96" s="28">
        <f>IF(OR(Q96="",N96=""),"",Q96-N96)</f>
        <v/>
      </c>
      <c r="S96" s="10">
        <f>IF(P96="","",IF(P96&gt;1,"Surcharge",IF(P96&gt;=0.8,"Charge élevée","Capacité disponible")))</f>
        <v/>
      </c>
      <c r="T96" s="4" t="n"/>
    </row>
    <row r="97" ht="24" customHeight="1">
      <c r="A97" s="3" t="n"/>
      <c r="B97" s="4" t="n"/>
      <c r="C97" s="4" t="n"/>
      <c r="D97" s="4" t="n"/>
      <c r="E97" s="4" t="n"/>
      <c r="F97" s="3" t="n"/>
      <c r="G97" s="24" t="n"/>
      <c r="H97" s="24" t="n"/>
      <c r="I97" s="6">
        <f>IF(G97="","",WEEKNUM(G97,2))</f>
        <v/>
      </c>
      <c r="J97" s="3" t="n"/>
      <c r="K97" s="3" t="n"/>
      <c r="L97" s="25" t="n"/>
      <c r="M97" s="25" t="n"/>
      <c r="N97" s="25" t="n"/>
      <c r="O97" s="26">
        <f>IF(OR(G97="",M97=""),"",MAX(0,M97-(TODAY()-G97+1)))</f>
        <v/>
      </c>
      <c r="P97" s="27">
        <f>IF(OR(L97="",M97=""),"",IFERROR(M97/L97,0))</f>
        <v/>
      </c>
      <c r="Q97" s="26">
        <f>IF(L97="","",L97*7)</f>
        <v/>
      </c>
      <c r="R97" s="26">
        <f>IF(OR(Q97="",N97=""),"",Q97-N97)</f>
        <v/>
      </c>
      <c r="S97" s="6">
        <f>IF(P97="","",IF(P97&gt;1,"Surcharge",IF(P97&gt;=0.8,"Charge élevée","Capacité disponible")))</f>
        <v/>
      </c>
      <c r="T97" s="4" t="n"/>
    </row>
    <row r="98" ht="24" customHeight="1">
      <c r="A98" s="3" t="n"/>
      <c r="B98" s="4" t="n"/>
      <c r="C98" s="4" t="n"/>
      <c r="D98" s="4" t="n"/>
      <c r="E98" s="4" t="n"/>
      <c r="F98" s="3" t="n"/>
      <c r="G98" s="24" t="n"/>
      <c r="H98" s="24" t="n"/>
      <c r="I98" s="10">
        <f>IF(G98="","",WEEKNUM(G98,2))</f>
        <v/>
      </c>
      <c r="J98" s="3" t="n"/>
      <c r="K98" s="3" t="n"/>
      <c r="L98" s="25" t="n"/>
      <c r="M98" s="25" t="n"/>
      <c r="N98" s="25" t="n"/>
      <c r="O98" s="28">
        <f>IF(OR(G98="",M98=""),"",MAX(0,M98-(TODAY()-G98+1)))</f>
        <v/>
      </c>
      <c r="P98" s="29">
        <f>IF(OR(L98="",M98=""),"",IFERROR(M98/L98,0))</f>
        <v/>
      </c>
      <c r="Q98" s="28">
        <f>IF(L98="","",L98*7)</f>
        <v/>
      </c>
      <c r="R98" s="28">
        <f>IF(OR(Q98="",N98=""),"",Q98-N98)</f>
        <v/>
      </c>
      <c r="S98" s="10">
        <f>IF(P98="","",IF(P98&gt;1,"Surcharge",IF(P98&gt;=0.8,"Charge élevée","Capacité disponible")))</f>
        <v/>
      </c>
      <c r="T98" s="4" t="n"/>
    </row>
    <row r="99" ht="24" customHeight="1">
      <c r="A99" s="3" t="n"/>
      <c r="B99" s="4" t="n"/>
      <c r="C99" s="4" t="n"/>
      <c r="D99" s="4" t="n"/>
      <c r="E99" s="4" t="n"/>
      <c r="F99" s="3" t="n"/>
      <c r="G99" s="24" t="n"/>
      <c r="H99" s="24" t="n"/>
      <c r="I99" s="6">
        <f>IF(G99="","",WEEKNUM(G99,2))</f>
        <v/>
      </c>
      <c r="J99" s="3" t="n"/>
      <c r="K99" s="3" t="n"/>
      <c r="L99" s="25" t="n"/>
      <c r="M99" s="25" t="n"/>
      <c r="N99" s="25" t="n"/>
      <c r="O99" s="26">
        <f>IF(OR(G99="",M99=""),"",MAX(0,M99-(TODAY()-G99+1)))</f>
        <v/>
      </c>
      <c r="P99" s="27">
        <f>IF(OR(L99="",M99=""),"",IFERROR(M99/L99,0))</f>
        <v/>
      </c>
      <c r="Q99" s="26">
        <f>IF(L99="","",L99*7)</f>
        <v/>
      </c>
      <c r="R99" s="26">
        <f>IF(OR(Q99="",N99=""),"",Q99-N99)</f>
        <v/>
      </c>
      <c r="S99" s="6">
        <f>IF(P99="","",IF(P99&gt;1,"Surcharge",IF(P99&gt;=0.8,"Charge élevée","Capacité disponible")))</f>
        <v/>
      </c>
      <c r="T99" s="4" t="n"/>
    </row>
    <row r="100" ht="24" customHeight="1">
      <c r="A100" s="3" t="n"/>
      <c r="B100" s="4" t="n"/>
      <c r="C100" s="4" t="n"/>
      <c r="D100" s="4" t="n"/>
      <c r="E100" s="4" t="n"/>
      <c r="F100" s="3" t="n"/>
      <c r="G100" s="24" t="n"/>
      <c r="H100" s="24" t="n"/>
      <c r="I100" s="10">
        <f>IF(G100="","",WEEKNUM(G100,2))</f>
        <v/>
      </c>
      <c r="J100" s="3" t="n"/>
      <c r="K100" s="3" t="n"/>
      <c r="L100" s="25" t="n"/>
      <c r="M100" s="25" t="n"/>
      <c r="N100" s="25" t="n"/>
      <c r="O100" s="28">
        <f>IF(OR(G100="",M100=""),"",MAX(0,M100-(TODAY()-G100+1)))</f>
        <v/>
      </c>
      <c r="P100" s="29">
        <f>IF(OR(L100="",M100=""),"",IFERROR(M100/L100,0))</f>
        <v/>
      </c>
      <c r="Q100" s="28">
        <f>IF(L100="","",L100*7)</f>
        <v/>
      </c>
      <c r="R100" s="28">
        <f>IF(OR(Q100="",N100=""),"",Q100-N100)</f>
        <v/>
      </c>
      <c r="S100" s="10">
        <f>IF(P100="","",IF(P100&gt;1,"Surcharge",IF(P100&gt;=0.8,"Charge élevée","Capacité disponible")))</f>
        <v/>
      </c>
      <c r="T100" s="4" t="n"/>
    </row>
    <row r="101" ht="24" customHeight="1">
      <c r="A101" s="3" t="n"/>
      <c r="B101" s="4" t="n"/>
      <c r="C101" s="4" t="n"/>
      <c r="D101" s="4" t="n"/>
      <c r="E101" s="4" t="n"/>
      <c r="F101" s="3" t="n"/>
      <c r="G101" s="24" t="n"/>
      <c r="H101" s="24" t="n"/>
      <c r="I101" s="6">
        <f>IF(G101="","",WEEKNUM(G101,2))</f>
        <v/>
      </c>
      <c r="J101" s="3" t="n"/>
      <c r="K101" s="3" t="n"/>
      <c r="L101" s="25" t="n"/>
      <c r="M101" s="25" t="n"/>
      <c r="N101" s="25" t="n"/>
      <c r="O101" s="26">
        <f>IF(OR(G101="",M101=""),"",MAX(0,M101-(TODAY()-G101+1)))</f>
        <v/>
      </c>
      <c r="P101" s="27">
        <f>IF(OR(L101="",M101=""),"",IFERROR(M101/L101,0))</f>
        <v/>
      </c>
      <c r="Q101" s="26">
        <f>IF(L101="","",L101*7)</f>
        <v/>
      </c>
      <c r="R101" s="26">
        <f>IF(OR(Q101="",N101=""),"",Q101-N101)</f>
        <v/>
      </c>
      <c r="S101" s="6">
        <f>IF(P101="","",IF(P101&gt;1,"Surcharge",IF(P101&gt;=0.8,"Charge élevée","Capacité disponible")))</f>
        <v/>
      </c>
      <c r="T101" s="4" t="n"/>
    </row>
    <row r="102" ht="24" customHeight="1">
      <c r="A102" s="3" t="n"/>
      <c r="B102" s="4" t="n"/>
      <c r="C102" s="4" t="n"/>
      <c r="D102" s="4" t="n"/>
      <c r="E102" s="4" t="n"/>
      <c r="F102" s="3" t="n"/>
      <c r="G102" s="24" t="n"/>
      <c r="H102" s="24" t="n"/>
      <c r="I102" s="10">
        <f>IF(G102="","",WEEKNUM(G102,2))</f>
        <v/>
      </c>
      <c r="J102" s="3" t="n"/>
      <c r="K102" s="3" t="n"/>
      <c r="L102" s="25" t="n"/>
      <c r="M102" s="25" t="n"/>
      <c r="N102" s="25" t="n"/>
      <c r="O102" s="28">
        <f>IF(OR(G102="",M102=""),"",MAX(0,M102-(TODAY()-G102+1)))</f>
        <v/>
      </c>
      <c r="P102" s="29">
        <f>IF(OR(L102="",M102=""),"",IFERROR(M102/L102,0))</f>
        <v/>
      </c>
      <c r="Q102" s="28">
        <f>IF(L102="","",L102*7)</f>
        <v/>
      </c>
      <c r="R102" s="28">
        <f>IF(OR(Q102="",N102=""),"",Q102-N102)</f>
        <v/>
      </c>
      <c r="S102" s="10">
        <f>IF(P102="","",IF(P102&gt;1,"Surcharge",IF(P102&gt;=0.8,"Charge élevée","Capacité disponible")))</f>
        <v/>
      </c>
      <c r="T102" s="4" t="n"/>
    </row>
  </sheetData>
  <autoFilter ref="A2:T102"/>
  <mergeCells count="1">
    <mergeCell ref="A1:T1"/>
  </mergeCells>
  <conditionalFormatting sqref="P3:P102">
    <cfRule type="expression" priority="1" dxfId="0" stopIfTrue="1">
      <formula>$P3&gt;1</formula>
    </cfRule>
    <cfRule type="expression" priority="2" dxfId="1" stopIfTrue="1">
      <formula>AND($P3&gt;=0.8,$P3&lt;=1)</formula>
    </cfRule>
    <cfRule type="expression" priority="3" dxfId="2" stopIfTrue="1">
      <formula>AND($P3&lt;0.8,$P3&lt;&gt;"")</formula>
    </cfRule>
  </conditionalFormatting>
  <conditionalFormatting sqref="S3:S102">
    <cfRule type="expression" priority="4" dxfId="0" stopIfTrue="1">
      <formula>$S3="Surcharge"</formula>
    </cfRule>
    <cfRule type="expression" priority="5" dxfId="1" stopIfTrue="1">
      <formula>$S3="Charge élevée"</formula>
    </cfRule>
    <cfRule type="expression" priority="6" dxfId="3" stopIfTrue="1">
      <formula>$S3="Capacité disponible"</formula>
    </cfRule>
  </conditionalFormatting>
  <dataValidations count="3">
    <dataValidation sqref="J3:J102" showErrorMessage="1" showInputMessage="1" allowBlank="1" type="list">
      <formula1>"Conseil,Développement,Formation,Pilotage,Support,Administratif"</formula1>
    </dataValidation>
    <dataValidation sqref="K3:K102" showErrorMessage="1" showInputMessage="1" allowBlank="1" type="list">
      <formula1>"Planifié,En cours,Terminé,À confirmer"</formula1>
    </dataValidation>
    <dataValidation sqref="D3:D102" showErrorMessage="1" showInputMessage="1" allowBlank="1" type="list">
      <formula1>"Camille Martin,Julien Bernard,Léa Moreau,Thomas Lefèvre,Chloé Rousseau,Nicolas Garnier,Manon Petit,Antoine Leroy,Sarah Fontaine,Maxime Dupont"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50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18" customWidth="1" min="3" max="3"/>
    <col width="17" customWidth="1" min="4" max="4"/>
    <col width="20" customWidth="1" min="5" max="5"/>
    <col width="16" customWidth="1" min="6" max="6"/>
    <col width="21" customWidth="1" min="7" max="7"/>
    <col width="4" customWidth="1" min="8" max="8"/>
    <col width="20" customWidth="1" min="9" max="9"/>
    <col width="16" customWidth="1" min="10" max="10"/>
    <col width="16" customWidth="1" min="11" max="11"/>
    <col width="14" customWidth="1" min="12" max="12"/>
    <col width="4" customWidth="1" min="13" max="13"/>
    <col width="4" customWidth="1" min="14" max="14"/>
    <col width="4" customWidth="1" min="15" max="15"/>
    <col width="4" customWidth="1" min="16" max="16"/>
    <col width="19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</cols>
  <sheetData>
    <row r="1" ht="28" customHeight="1">
      <c r="A1" s="1" t="inlineStr">
        <is>
          <t>Synthèse — Tableau de bord de charge</t>
        </is>
      </c>
    </row>
    <row r="2"/>
    <row r="3">
      <c r="A3" s="13" t="inlineStr">
        <is>
          <t>Charge totale planifiée en jours</t>
        </is>
      </c>
      <c r="B3" s="30">
        <f>SUM('Plan de charge'!$M$3:$M$102)</f>
        <v/>
      </c>
    </row>
    <row r="4">
      <c r="A4" s="13" t="inlineStr">
        <is>
          <t>Moyenne des jours planifiés par activité</t>
        </is>
      </c>
      <c r="B4" s="30">
        <f>IFERROR(AVERAGE('Plan de charge'!$M$3:$M$102),0)</f>
        <v/>
      </c>
    </row>
    <row r="5">
      <c r="A5" s="13" t="inlineStr">
        <is>
          <t>Nombre d’activités planifiées</t>
        </is>
      </c>
      <c r="B5" s="15">
        <f>COUNTIF('Plan de charge'!$K$3:$K$102,"Planifié")+COUNTIF('Plan de charge'!$K$3:$K$102,"En cours")</f>
        <v/>
      </c>
    </row>
    <row r="6">
      <c r="A6" s="13" t="inlineStr">
        <is>
          <t>Nombre d’activités en surcharge</t>
        </is>
      </c>
      <c r="B6" s="15">
        <f>COUNTIF('Plan de charge'!$S$3:$S$102,"Surcharge")</f>
        <v/>
      </c>
    </row>
    <row r="7">
      <c r="A7" s="13" t="inlineStr">
        <is>
          <t>Taux moyen de charge</t>
        </is>
      </c>
      <c r="B7" s="31">
        <f>IFERROR(AVERAGE('Plan de charge'!$P$3:$P$102),0)</f>
        <v/>
      </c>
    </row>
    <row r="8">
      <c r="A8" s="13" t="inlineStr">
        <is>
          <t>Capacité totale disponible en heures</t>
        </is>
      </c>
      <c r="B8" s="30">
        <f>SUM('Plan de charge'!$Q$3:$Q$102)</f>
        <v/>
      </c>
    </row>
    <row r="9">
      <c r="A9" s="13" t="inlineStr">
        <is>
          <t>Écart global de capacité</t>
        </is>
      </c>
      <c r="B9" s="30">
        <f>SUM('Plan de charge'!$R$3:$R$102)</f>
        <v/>
      </c>
    </row>
    <row r="10"/>
    <row r="11"/>
    <row r="12"/>
    <row r="13">
      <c r="A13" s="17" t="inlineStr">
        <is>
          <t>Synthèse par collaborateur</t>
        </is>
      </c>
    </row>
    <row r="14">
      <c r="A14" s="2" t="inlineStr">
        <is>
          <t>Collaborateur</t>
        </is>
      </c>
      <c r="B14" s="2" t="inlineStr">
        <is>
          <t>Fonction</t>
        </is>
      </c>
      <c r="C14" s="2" t="inlineStr">
        <is>
          <t>Nombre d’activités</t>
        </is>
      </c>
      <c r="D14" s="2" t="inlineStr">
        <is>
          <t>Jours planifiés</t>
        </is>
      </c>
      <c r="E14" s="2" t="inlineStr">
        <is>
          <t>Capacité en heures</t>
        </is>
      </c>
      <c r="F14" s="2" t="inlineStr">
        <is>
          <t>Taux de charge</t>
        </is>
      </c>
      <c r="G14" s="2" t="inlineStr">
        <is>
          <t>Statut de capacité</t>
        </is>
      </c>
    </row>
    <row r="15">
      <c r="A15" s="4" t="inlineStr">
        <is>
          <t>Camille Martin</t>
        </is>
      </c>
      <c r="B15" s="18">
        <f>IFERROR(VLOOKUP(A15,'Plan de charge'!$D$3:$E$102,2,FALSE),"")</f>
        <v/>
      </c>
      <c r="C15" s="6">
        <f>COUNTIF('Plan de charge'!$D$3:$D$102,A15)</f>
        <v/>
      </c>
      <c r="D15" s="26">
        <f>SUMIF('Plan de charge'!$D$3:$D$102,A15,'Plan de charge'!$M$3:$M$102)</f>
        <v/>
      </c>
      <c r="E15" s="26">
        <f>SUMIF('Plan de charge'!$D$3:$D$102,A15,'Plan de charge'!$Q$3:$Q$102)</f>
        <v/>
      </c>
      <c r="F15" s="27">
        <f>IF(C15=0,"",IFERROR(D15/(E15/7),0))</f>
        <v/>
      </c>
      <c r="G15" s="18">
        <f>IF(C15=0,"",IF(F15&gt;1,"Surcharge",IF(F15&gt;=0.8,"Charge élevée","Disponible")))</f>
        <v/>
      </c>
    </row>
    <row r="16">
      <c r="A16" s="4" t="inlineStr">
        <is>
          <t>Julien Bernard</t>
        </is>
      </c>
      <c r="B16" s="19">
        <f>IFERROR(VLOOKUP(A16,'Plan de charge'!$D$3:$E$102,2,FALSE),"")</f>
        <v/>
      </c>
      <c r="C16" s="10">
        <f>COUNTIF('Plan de charge'!$D$3:$D$102,A16)</f>
        <v/>
      </c>
      <c r="D16" s="28">
        <f>SUMIF('Plan de charge'!$D$3:$D$102,A16,'Plan de charge'!$M$3:$M$102)</f>
        <v/>
      </c>
      <c r="E16" s="28">
        <f>SUMIF('Plan de charge'!$D$3:$D$102,A16,'Plan de charge'!$Q$3:$Q$102)</f>
        <v/>
      </c>
      <c r="F16" s="29">
        <f>IF(C16=0,"",IFERROR(D16/(E16/7),0))</f>
        <v/>
      </c>
      <c r="G16" s="19">
        <f>IF(C16=0,"",IF(F16&gt;1,"Surcharge",IF(F16&gt;=0.8,"Charge élevée","Disponible")))</f>
        <v/>
      </c>
    </row>
    <row r="17">
      <c r="A17" s="4" t="inlineStr">
        <is>
          <t>Léa Moreau</t>
        </is>
      </c>
      <c r="B17" s="18">
        <f>IFERROR(VLOOKUP(A17,'Plan de charge'!$D$3:$E$102,2,FALSE),"")</f>
        <v/>
      </c>
      <c r="C17" s="6">
        <f>COUNTIF('Plan de charge'!$D$3:$D$102,A17)</f>
        <v/>
      </c>
      <c r="D17" s="26">
        <f>SUMIF('Plan de charge'!$D$3:$D$102,A17,'Plan de charge'!$M$3:$M$102)</f>
        <v/>
      </c>
      <c r="E17" s="26">
        <f>SUMIF('Plan de charge'!$D$3:$D$102,A17,'Plan de charge'!$Q$3:$Q$102)</f>
        <v/>
      </c>
      <c r="F17" s="27">
        <f>IF(C17=0,"",IFERROR(D17/(E17/7),0))</f>
        <v/>
      </c>
      <c r="G17" s="18">
        <f>IF(C17=0,"",IF(F17&gt;1,"Surcharge",IF(F17&gt;=0.8,"Charge élevée","Disponible")))</f>
        <v/>
      </c>
    </row>
    <row r="18">
      <c r="A18" s="4" t="inlineStr">
        <is>
          <t>Thomas Lefèvre</t>
        </is>
      </c>
      <c r="B18" s="19">
        <f>IFERROR(VLOOKUP(A18,'Plan de charge'!$D$3:$E$102,2,FALSE),"")</f>
        <v/>
      </c>
      <c r="C18" s="10">
        <f>COUNTIF('Plan de charge'!$D$3:$D$102,A18)</f>
        <v/>
      </c>
      <c r="D18" s="28">
        <f>SUMIF('Plan de charge'!$D$3:$D$102,A18,'Plan de charge'!$M$3:$M$102)</f>
        <v/>
      </c>
      <c r="E18" s="28">
        <f>SUMIF('Plan de charge'!$D$3:$D$102,A18,'Plan de charge'!$Q$3:$Q$102)</f>
        <v/>
      </c>
      <c r="F18" s="29">
        <f>IF(C18=0,"",IFERROR(D18/(E18/7),0))</f>
        <v/>
      </c>
      <c r="G18" s="19">
        <f>IF(C18=0,"",IF(F18&gt;1,"Surcharge",IF(F18&gt;=0.8,"Charge élevée","Disponible")))</f>
        <v/>
      </c>
    </row>
    <row r="19">
      <c r="A19" s="4" t="inlineStr">
        <is>
          <t>Chloé Rousseau</t>
        </is>
      </c>
      <c r="B19" s="18">
        <f>IFERROR(VLOOKUP(A19,'Plan de charge'!$D$3:$E$102,2,FALSE),"")</f>
        <v/>
      </c>
      <c r="C19" s="6">
        <f>COUNTIF('Plan de charge'!$D$3:$D$102,A19)</f>
        <v/>
      </c>
      <c r="D19" s="26">
        <f>SUMIF('Plan de charge'!$D$3:$D$102,A19,'Plan de charge'!$M$3:$M$102)</f>
        <v/>
      </c>
      <c r="E19" s="26">
        <f>SUMIF('Plan de charge'!$D$3:$D$102,A19,'Plan de charge'!$Q$3:$Q$102)</f>
        <v/>
      </c>
      <c r="F19" s="27">
        <f>IF(C19=0,"",IFERROR(D19/(E19/7),0))</f>
        <v/>
      </c>
      <c r="G19" s="18">
        <f>IF(C19=0,"",IF(F19&gt;1,"Surcharge",IF(F19&gt;=0.8,"Charge élevée","Disponible")))</f>
        <v/>
      </c>
    </row>
    <row r="20">
      <c r="A20" s="4" t="inlineStr">
        <is>
          <t>Nicolas Garnier</t>
        </is>
      </c>
      <c r="B20" s="19">
        <f>IFERROR(VLOOKUP(A20,'Plan de charge'!$D$3:$E$102,2,FALSE),"")</f>
        <v/>
      </c>
      <c r="C20" s="10">
        <f>COUNTIF('Plan de charge'!$D$3:$D$102,A20)</f>
        <v/>
      </c>
      <c r="D20" s="28">
        <f>SUMIF('Plan de charge'!$D$3:$D$102,A20,'Plan de charge'!$M$3:$M$102)</f>
        <v/>
      </c>
      <c r="E20" s="28">
        <f>SUMIF('Plan de charge'!$D$3:$D$102,A20,'Plan de charge'!$Q$3:$Q$102)</f>
        <v/>
      </c>
      <c r="F20" s="29">
        <f>IF(C20=0,"",IFERROR(D20/(E20/7),0))</f>
        <v/>
      </c>
      <c r="G20" s="19">
        <f>IF(C20=0,"",IF(F20&gt;1,"Surcharge",IF(F20&gt;=0.8,"Charge élevée","Disponible")))</f>
        <v/>
      </c>
    </row>
    <row r="21">
      <c r="A21" s="4" t="inlineStr">
        <is>
          <t>Manon Petit</t>
        </is>
      </c>
      <c r="B21" s="18">
        <f>IFERROR(VLOOKUP(A21,'Plan de charge'!$D$3:$E$102,2,FALSE),"")</f>
        <v/>
      </c>
      <c r="C21" s="6">
        <f>COUNTIF('Plan de charge'!$D$3:$D$102,A21)</f>
        <v/>
      </c>
      <c r="D21" s="26">
        <f>SUMIF('Plan de charge'!$D$3:$D$102,A21,'Plan de charge'!$M$3:$M$102)</f>
        <v/>
      </c>
      <c r="E21" s="26">
        <f>SUMIF('Plan de charge'!$D$3:$D$102,A21,'Plan de charge'!$Q$3:$Q$102)</f>
        <v/>
      </c>
      <c r="F21" s="27">
        <f>IF(C21=0,"",IFERROR(D21/(E21/7),0))</f>
        <v/>
      </c>
      <c r="G21" s="18">
        <f>IF(C21=0,"",IF(F21&gt;1,"Surcharge",IF(F21&gt;=0.8,"Charge élevée","Disponible")))</f>
        <v/>
      </c>
    </row>
    <row r="22">
      <c r="A22" s="4" t="inlineStr">
        <is>
          <t>Antoine Leroy</t>
        </is>
      </c>
      <c r="B22" s="19">
        <f>IFERROR(VLOOKUP(A22,'Plan de charge'!$D$3:$E$102,2,FALSE),"")</f>
        <v/>
      </c>
      <c r="C22" s="10">
        <f>COUNTIF('Plan de charge'!$D$3:$D$102,A22)</f>
        <v/>
      </c>
      <c r="D22" s="28">
        <f>SUMIF('Plan de charge'!$D$3:$D$102,A22,'Plan de charge'!$M$3:$M$102)</f>
        <v/>
      </c>
      <c r="E22" s="28">
        <f>SUMIF('Plan de charge'!$D$3:$D$102,A22,'Plan de charge'!$Q$3:$Q$102)</f>
        <v/>
      </c>
      <c r="F22" s="29">
        <f>IF(C22=0,"",IFERROR(D22/(E22/7),0))</f>
        <v/>
      </c>
      <c r="G22" s="19">
        <f>IF(C22=0,"",IF(F22&gt;1,"Surcharge",IF(F22&gt;=0.8,"Charge élevée","Disponible")))</f>
        <v/>
      </c>
    </row>
    <row r="23">
      <c r="A23" s="4" t="inlineStr">
        <is>
          <t>Sarah Fontaine</t>
        </is>
      </c>
      <c r="B23" s="18">
        <f>IFERROR(VLOOKUP(A23,'Plan de charge'!$D$3:$E$102,2,FALSE),"")</f>
        <v/>
      </c>
      <c r="C23" s="6">
        <f>COUNTIF('Plan de charge'!$D$3:$D$102,A23)</f>
        <v/>
      </c>
      <c r="D23" s="26">
        <f>SUMIF('Plan de charge'!$D$3:$D$102,A23,'Plan de charge'!$M$3:$M$102)</f>
        <v/>
      </c>
      <c r="E23" s="26">
        <f>SUMIF('Plan de charge'!$D$3:$D$102,A23,'Plan de charge'!$Q$3:$Q$102)</f>
        <v/>
      </c>
      <c r="F23" s="27">
        <f>IF(C23=0,"",IFERROR(D23/(E23/7),0))</f>
        <v/>
      </c>
      <c r="G23" s="18">
        <f>IF(C23=0,"",IF(F23&gt;1,"Surcharge",IF(F23&gt;=0.8,"Charge élevée","Disponible")))</f>
        <v/>
      </c>
    </row>
    <row r="24">
      <c r="A24" s="4" t="inlineStr">
        <is>
          <t>Maxime Dupont</t>
        </is>
      </c>
      <c r="B24" s="19">
        <f>IFERROR(VLOOKUP(A24,'Plan de charge'!$D$3:$E$102,2,FALSE),"")</f>
        <v/>
      </c>
      <c r="C24" s="10">
        <f>COUNTIF('Plan de charge'!$D$3:$D$102,A24)</f>
        <v/>
      </c>
      <c r="D24" s="28">
        <f>SUMIF('Plan de charge'!$D$3:$D$102,A24,'Plan de charge'!$M$3:$M$102)</f>
        <v/>
      </c>
      <c r="E24" s="28">
        <f>SUMIF('Plan de charge'!$D$3:$D$102,A24,'Plan de charge'!$Q$3:$Q$102)</f>
        <v/>
      </c>
      <c r="F24" s="29">
        <f>IF(C24=0,"",IFERROR(D24/(E24/7),0))</f>
        <v/>
      </c>
      <c r="G24" s="19">
        <f>IF(C24=0,"",IF(F24&gt;1,"Surcharge",IF(F24&gt;=0.8,"Charge élevée","Disponible")))</f>
        <v/>
      </c>
    </row>
    <row r="25"/>
    <row r="26"/>
    <row r="27"/>
    <row r="28"/>
    <row r="29"/>
    <row r="30"/>
    <row r="31"/>
    <row r="32"/>
    <row r="33"/>
    <row r="34"/>
    <row r="35">
      <c r="I35" s="17" t="inlineStr">
        <is>
          <t>Charge par type d’activité</t>
        </is>
      </c>
    </row>
    <row r="36">
      <c r="I36" s="2" t="inlineStr">
        <is>
          <t>Type d’activité</t>
        </is>
      </c>
      <c r="J36" s="2" t="inlineStr">
        <is>
          <t>Planifié</t>
        </is>
      </c>
      <c r="K36" s="2" t="inlineStr">
        <is>
          <t>En cours</t>
        </is>
      </c>
      <c r="L36" s="2" t="inlineStr">
        <is>
          <t>Total</t>
        </is>
      </c>
    </row>
    <row r="37">
      <c r="I37" s="20" t="inlineStr">
        <is>
          <t>Conseil</t>
        </is>
      </c>
      <c r="J37" s="26">
        <f>SUMIFS('Plan de charge'!$M$3:$M$102,'Plan de charge'!$J$3:$J$102,I37,'Plan de charge'!$K$3:$K$102,"Planifié")</f>
        <v/>
      </c>
      <c r="K37" s="26">
        <f>SUMIFS('Plan de charge'!$M$3:$M$102,'Plan de charge'!$J$3:$J$102,I37,'Plan de charge'!$K$3:$K$102,"En cours")</f>
        <v/>
      </c>
      <c r="L37" s="26">
        <f>SUM(J37:K37)</f>
        <v/>
      </c>
    </row>
    <row r="38">
      <c r="I38" s="21" t="inlineStr">
        <is>
          <t>Développement</t>
        </is>
      </c>
      <c r="J38" s="28">
        <f>SUMIFS('Plan de charge'!$M$3:$M$102,'Plan de charge'!$J$3:$J$102,I38,'Plan de charge'!$K$3:$K$102,"Planifié")</f>
        <v/>
      </c>
      <c r="K38" s="28">
        <f>SUMIFS('Plan de charge'!$M$3:$M$102,'Plan de charge'!$J$3:$J$102,I38,'Plan de charge'!$K$3:$K$102,"En cours")</f>
        <v/>
      </c>
      <c r="L38" s="28">
        <f>SUM(J38:K38)</f>
        <v/>
      </c>
    </row>
    <row r="39">
      <c r="I39" s="20" t="inlineStr">
        <is>
          <t>Formation</t>
        </is>
      </c>
      <c r="J39" s="26">
        <f>SUMIFS('Plan de charge'!$M$3:$M$102,'Plan de charge'!$J$3:$J$102,I39,'Plan de charge'!$K$3:$K$102,"Planifié")</f>
        <v/>
      </c>
      <c r="K39" s="26">
        <f>SUMIFS('Plan de charge'!$M$3:$M$102,'Plan de charge'!$J$3:$J$102,I39,'Plan de charge'!$K$3:$K$102,"En cours")</f>
        <v/>
      </c>
      <c r="L39" s="26">
        <f>SUM(J39:K39)</f>
        <v/>
      </c>
    </row>
    <row r="40">
      <c r="I40" s="21" t="inlineStr">
        <is>
          <t>Pilotage</t>
        </is>
      </c>
      <c r="J40" s="28">
        <f>SUMIFS('Plan de charge'!$M$3:$M$102,'Plan de charge'!$J$3:$J$102,I40,'Plan de charge'!$K$3:$K$102,"Planifié")</f>
        <v/>
      </c>
      <c r="K40" s="28">
        <f>SUMIFS('Plan de charge'!$M$3:$M$102,'Plan de charge'!$J$3:$J$102,I40,'Plan de charge'!$K$3:$K$102,"En cours")</f>
        <v/>
      </c>
      <c r="L40" s="28">
        <f>SUM(J40:K40)</f>
        <v/>
      </c>
    </row>
    <row r="41">
      <c r="I41" s="20" t="inlineStr">
        <is>
          <t>Support</t>
        </is>
      </c>
      <c r="J41" s="26">
        <f>SUMIFS('Plan de charge'!$M$3:$M$102,'Plan de charge'!$J$3:$J$102,I41,'Plan de charge'!$K$3:$K$102,"Planifié")</f>
        <v/>
      </c>
      <c r="K41" s="26">
        <f>SUMIFS('Plan de charge'!$M$3:$M$102,'Plan de charge'!$J$3:$J$102,I41,'Plan de charge'!$K$3:$K$102,"En cours")</f>
        <v/>
      </c>
      <c r="L41" s="26">
        <f>SUM(J41:K41)</f>
        <v/>
      </c>
    </row>
    <row r="42">
      <c r="I42" s="21" t="inlineStr">
        <is>
          <t>Administratif</t>
        </is>
      </c>
      <c r="J42" s="28">
        <f>SUMIFS('Plan de charge'!$M$3:$M$102,'Plan de charge'!$J$3:$J$102,I42,'Plan de charge'!$K$3:$K$102,"Planifié")</f>
        <v/>
      </c>
      <c r="K42" s="28">
        <f>SUMIFS('Plan de charge'!$M$3:$M$102,'Plan de charge'!$J$3:$J$102,I42,'Plan de charge'!$K$3:$K$102,"En cours")</f>
        <v/>
      </c>
      <c r="L42" s="28">
        <f>SUM(J42:K42)</f>
        <v/>
      </c>
    </row>
    <row r="43"/>
    <row r="44"/>
    <row r="45">
      <c r="I45" s="17" t="inlineStr">
        <is>
          <t>Répartition des statuts</t>
        </is>
      </c>
    </row>
    <row r="46">
      <c r="I46" s="2" t="inlineStr">
        <is>
          <t>Statut</t>
        </is>
      </c>
      <c r="J46" s="2" t="inlineStr">
        <is>
          <t>Nombre d’activités</t>
        </is>
      </c>
    </row>
    <row r="47">
      <c r="I47" s="20" t="inlineStr">
        <is>
          <t>Planifié</t>
        </is>
      </c>
      <c r="J47" s="6">
        <f>COUNTIF('Plan de charge'!$K$3:$K$102,I47)</f>
        <v/>
      </c>
    </row>
    <row r="48">
      <c r="I48" s="21" t="inlineStr">
        <is>
          <t>En cours</t>
        </is>
      </c>
      <c r="J48" s="10">
        <f>COUNTIF('Plan de charge'!$K$3:$K$102,I48)</f>
        <v/>
      </c>
    </row>
    <row r="49">
      <c r="I49" s="20" t="inlineStr">
        <is>
          <t>Terminé</t>
        </is>
      </c>
      <c r="J49" s="6">
        <f>COUNTIF('Plan de charge'!$K$3:$K$102,I49)</f>
        <v/>
      </c>
    </row>
    <row r="50">
      <c r="I50" s="21" t="inlineStr">
        <is>
          <t>À confirmer</t>
        </is>
      </c>
      <c r="J50" s="10">
        <f>COUNTIF('Plan de charge'!$K$3:$K$102,I50)</f>
        <v/>
      </c>
    </row>
  </sheetData>
  <autoFilter ref="A14:G24"/>
  <mergeCells count="1">
    <mergeCell ref="A1:X1"/>
  </mergeCells>
  <conditionalFormatting sqref="F15:F24">
    <cfRule type="expression" priority="1" dxfId="0" stopIfTrue="1">
      <formula>$F15&gt;1</formula>
    </cfRule>
    <cfRule type="expression" priority="2" dxfId="1" stopIfTrue="1">
      <formula>AND($F15&gt;=0.8,$F15&lt;=1)</formula>
    </cfRule>
    <cfRule type="expression" priority="3" dxfId="2" stopIfTrue="1">
      <formula>AND($F15&lt;0.8,$F15&lt;&gt;"")</formula>
    </cfRule>
  </conditionalFormatting>
  <conditionalFormatting sqref="G15:G24">
    <cfRule type="expression" priority="4" dxfId="0" stopIfTrue="1">
      <formula>$G15="Surcharge"</formula>
    </cfRule>
    <cfRule type="expression" priority="5" dxfId="1" stopIfTrue="1">
      <formula>$G15="Charge élevée"</formula>
    </cfRule>
    <cfRule type="expression" priority="6" dxfId="3" stopIfTrue="1">
      <formula>$G15="Disponible"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05" customWidth="1" min="2" max="2"/>
  </cols>
  <sheetData>
    <row r="1" ht="28" customHeight="1">
      <c r="A1" s="1" t="inlineStr">
        <is>
          <t>Instructions — Utilisation du plan de charge</t>
        </is>
      </c>
    </row>
    <row r="2"/>
    <row r="3">
      <c r="A3" s="2" t="inlineStr">
        <is>
          <t>Rubrique</t>
        </is>
      </c>
      <c r="B3" s="2" t="inlineStr">
        <is>
          <t>Consigne</t>
        </is>
      </c>
    </row>
    <row r="4" ht="34" customHeight="1">
      <c r="A4" s="22" t="inlineStr">
        <is>
          <t>Zones de saisie</t>
        </is>
      </c>
      <c r="B4" s="19" t="inlineStr">
        <is>
          <t>Les cellules jaunes correspondent aux informations à saisir ou à mettre à jour.</t>
        </is>
      </c>
    </row>
    <row r="5" ht="34" customHeight="1">
      <c r="A5" s="23" t="inlineStr">
        <is>
          <t>Dates</t>
        </is>
      </c>
      <c r="B5" s="18" t="inlineStr">
        <is>
          <t>Saisir les dates au format JJ/MM/AAAA afin de préserver les calculs de semaine et de charge.</t>
        </is>
      </c>
    </row>
    <row r="6" ht="34" customHeight="1">
      <c r="A6" s="22" t="inlineStr">
        <is>
          <t>Jours planifiés</t>
        </is>
      </c>
      <c r="B6" s="19" t="inlineStr">
        <is>
          <t>Les jours planifiés correspondent à une estimation des jours ouvrés nécessaires à chaque activité.</t>
        </is>
      </c>
    </row>
    <row r="7" ht="34" customHeight="1">
      <c r="A7" s="23" t="inlineStr">
        <is>
          <t>Capacité standard</t>
        </is>
      </c>
      <c r="B7" s="18" t="inlineStr">
        <is>
          <t>La capacité hebdomadaire est calculée sur une base de 7 heures par jour ouvré disponible.</t>
        </is>
      </c>
    </row>
    <row r="8" ht="34" customHeight="1">
      <c r="A8" s="22" t="inlineStr">
        <is>
          <t>Taux de charge</t>
        </is>
      </c>
      <c r="B8" s="19" t="inlineStr">
        <is>
          <t>Un taux de charge supérieur à 100 % signale une surcharge. Entre 80 % et 100 %, la charge est élevée.</t>
        </is>
      </c>
    </row>
    <row r="9" ht="34" customHeight="1">
      <c r="A9" s="23" t="inlineStr">
        <is>
          <t>Filtres</t>
        </is>
      </c>
      <c r="B9" s="18" t="inlineStr">
        <is>
          <t>Utiliser les filtres de la feuille Plan de charge pour analyser un collaborateur, un projet, un statut ou une période.</t>
        </is>
      </c>
    </row>
    <row r="10" ht="34" customHeight="1">
      <c r="A10" s="22" t="inlineStr">
        <is>
          <t>Synthèse</t>
        </is>
      </c>
      <c r="B10" s="19" t="inlineStr">
        <is>
          <t>La feuille Synthèse consolide les indicateurs et les graphiques à partir des 100 lignes disponibles du plan de charge.</t>
        </is>
      </c>
    </row>
    <row r="11" ht="34" customHeight="1">
      <c r="A11" s="23" t="inlineStr">
        <is>
          <t>RGPD</t>
        </is>
      </c>
      <c r="B11" s="18" t="inlineStr">
        <is>
          <t>Respecter le RGPD : ne pas saisir d’informations personnelles inutiles dans les commentaires ou les zones de saisie.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2026-09-08T21:12:41Z</dcterms:created>
  <dcterms:modified xmlns:dcterms="http://purl.org/dc/terms/" xmlns:xsi="http://www.w3.org/2001/XMLSchema-instance" xsi:type="dcterms:W3CDTF">2026-09-08T21:12:41Z</dcterms:modified>
</cp:coreProperties>
</file>