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 garde" sheetId="1" state="visible" r:id="rId1"/>
    <sheet xmlns:r="http://schemas.openxmlformats.org/officeDocument/2006/relationships" name="Synthèse mensuelle" sheetId="2" state="visible" r:id="rId2"/>
    <sheet xmlns:r="http://schemas.openxmlformats.org/officeDocument/2006/relationships" name="Paramètres &amp; consign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'Planning garde'!$A$4:$V$104</definedName>
    <definedName name="_xlnm._FilterDatabase" localSheetId="1" hidden="1">'Synthèse mensuelle'!$A$5:$L$11</definedName>
    <definedName name="_xlnm._FilterDatabase" localSheetId="3" hidden="1">'Mode d''emploi'!$A$3:$E$11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 ##0,00 &quot;€&quot;"/>
    <numFmt numFmtId="167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475569"/>
      <sz val="9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0F172A"/>
      <sz val="12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2" fontId="5" fillId="7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prévues et réalisées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 mensuelle'!D5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 mensuelle'!$A$6:$A$11</f>
            </numRef>
          </cat>
          <val>
            <numRef>
              <f>'Synthèse mensuelle'!$D$6:$D$11</f>
            </numRef>
          </val>
        </ser>
        <ser>
          <idx val="1"/>
          <order val="1"/>
          <tx>
            <strRef>
              <f>'Synthèse mensuelle'!E5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'Synthèse mensuelle'!$A$6:$A$11</f>
            </numRef>
          </cat>
          <val>
            <numRef>
              <f>'Synthèse mensuelle'!$E$6:$E$11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'Synthèse mensuelle'!P5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 mensuelle'!$O$6:$O$9</f>
            </numRef>
          </cat>
          <val>
            <numRef>
              <f>'Synthèse mensuelle'!$P$6:$P$9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13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20" customWidth="1" min="4" max="4"/>
    <col width="14" customWidth="1" min="5" max="5"/>
    <col width="18" customWidth="1" min="6" max="6"/>
    <col width="18" customWidth="1" min="7" max="7"/>
    <col width="18" customWidth="1" min="8" max="8"/>
    <col width="18" customWidth="1" min="9" max="9"/>
    <col width="14" customWidth="1" min="10" max="10"/>
    <col width="15" customWidth="1" min="11" max="11"/>
    <col width="16" customWidth="1" min="12" max="12"/>
    <col width="14" customWidth="1" min="13" max="13"/>
    <col width="16" customWidth="1" min="14" max="14"/>
    <col width="20" customWidth="1" min="15" max="15"/>
    <col width="20" customWidth="1" min="16" max="16"/>
    <col width="22" customWidth="1" min="17" max="17"/>
    <col width="17" customWidth="1" min="18" max="18"/>
    <col width="23" customWidth="1" min="19" max="19"/>
    <col width="30" customWidth="1" min="20" max="20"/>
    <col width="22" customWidth="1" min="21" max="21"/>
    <col width="13" customWidth="1" min="22" max="22"/>
  </cols>
  <sheetData>
    <row r="1" ht="28" customHeight="1">
      <c r="A1" s="1" t="inlineStr">
        <is>
          <t>Planning quotidien de garde - Nounou</t>
        </is>
      </c>
    </row>
    <row r="2" ht="25" customHeight="1">
      <c r="A2" s="2" t="inlineStr">
        <is>
          <t>Saisir les données quotidiennes dans les cellules jaunes. Les colonnes calculées se mettent à jour automatiquement.</t>
        </is>
      </c>
    </row>
    <row r="3"/>
    <row r="4" ht="40" customHeight="1">
      <c r="A4" s="3" t="inlineStr">
        <is>
          <t>Date</t>
        </is>
      </c>
      <c r="B4" s="3" t="inlineStr">
        <is>
          <t>Jour</t>
        </is>
      </c>
      <c r="C4" s="3" t="inlineStr">
        <is>
          <t>Enfant</t>
        </is>
      </c>
      <c r="D4" s="3" t="inlineStr">
        <is>
          <t>Nounou</t>
        </is>
      </c>
      <c r="E4" s="3" t="inlineStr">
        <is>
          <t>Ville</t>
        </is>
      </c>
      <c r="F4" s="3" t="inlineStr">
        <is>
          <t>Heure d’arrivée prévue</t>
        </is>
      </c>
      <c r="G4" s="3" t="inlineStr">
        <is>
          <t>Heure de départ prévue</t>
        </is>
      </c>
      <c r="H4" s="3" t="inlineStr">
        <is>
          <t>Heure d’arrivée réelle</t>
        </is>
      </c>
      <c r="I4" s="3" t="inlineStr">
        <is>
          <t>Heure de départ réelle</t>
        </is>
      </c>
      <c r="J4" s="3" t="inlineStr">
        <is>
          <t>Pause (heures)</t>
        </is>
      </c>
      <c r="K4" s="3" t="inlineStr">
        <is>
          <t>Heures prévues</t>
        </is>
      </c>
      <c r="L4" s="3" t="inlineStr">
        <is>
          <t>Heures réalisées</t>
        </is>
      </c>
      <c r="M4" s="3" t="inlineStr">
        <is>
          <t>Écart d’heures</t>
        </is>
      </c>
      <c r="N4" s="3" t="inlineStr">
        <is>
          <t>Tarif horaire (€)</t>
        </is>
      </c>
      <c r="O4" s="3" t="inlineStr">
        <is>
          <t>Rémunération brute (€)</t>
        </is>
      </c>
      <c r="P4" s="3" t="inlineStr">
        <is>
          <t>Frais kilométriques (€)</t>
        </is>
      </c>
      <c r="Q4" s="3" t="inlineStr">
        <is>
          <t>Indemnité d’entretien (€)</t>
        </is>
      </c>
      <c r="R4" s="3" t="inlineStr">
        <is>
          <t>Total journée (€)</t>
        </is>
      </c>
      <c r="S4" s="3" t="inlineStr">
        <is>
          <t>Statut</t>
        </is>
      </c>
      <c r="T4" s="3" t="inlineStr">
        <is>
          <t>Commentaires</t>
        </is>
      </c>
      <c r="U4" s="3" t="inlineStr">
        <is>
          <t>Type de garde</t>
        </is>
      </c>
      <c r="V4" s="3" t="inlineStr">
        <is>
          <t>Kilomètres</t>
        </is>
      </c>
    </row>
    <row r="5">
      <c r="A5" s="33" t="n">
        <v>46027</v>
      </c>
      <c r="B5" s="5">
        <f>IF(A5="","",IF(MOD(A5-1,7)=1,"Lundi",IF(MOD(A5-1,7)=2,"Mardi",IF(MOD(A5-1,7)=3,"Mercredi",IF(MOD(A5-1,7)=4,"Jeudi",IF(MOD(A5-1,7)=5,"Vendredi",IF(MOD(A5-1,7)=6,"Samedi","Dimanche"))))))</f>
        <v/>
      </c>
      <c r="C5" s="6" t="inlineStr">
        <is>
          <t>Emma Dubois</t>
        </is>
      </c>
      <c r="D5" s="6" t="inlineStr">
        <is>
          <t>Camille Martin</t>
        </is>
      </c>
      <c r="E5" s="6" t="inlineStr">
        <is>
          <t>Paris</t>
        </is>
      </c>
      <c r="F5" s="34" t="n">
        <v>0.3333333333333333</v>
      </c>
      <c r="G5" s="34" t="n">
        <v>0.7291666666666666</v>
      </c>
      <c r="H5" s="34" t="n">
        <v>0.3333333333333333</v>
      </c>
      <c r="I5" s="34" t="n">
        <v>0.75</v>
      </c>
      <c r="J5" s="8" t="n">
        <v>0.5</v>
      </c>
      <c r="K5" s="9">
        <f>IF(A5="","",IF(OR(F5="",G5=""),0,IFERROR((G5-F5)*24,0)))</f>
        <v/>
      </c>
      <c r="L5" s="9">
        <f>IF(A5="","",IF(OR(H5="",I5=""),0,IFERROR((I5-H5)*24-J5,0)))</f>
        <v/>
      </c>
      <c r="M5" s="9">
        <f>IF(A5="","",IF(L5=0,0,L5-K5))</f>
        <v/>
      </c>
      <c r="N5" s="35">
        <f>IF(A5="","",IFERROR(VLOOKUP(U5,'Paramètres &amp; consignes'!$D$5:$E$7,2,FALSE),0))</f>
        <v/>
      </c>
      <c r="O5" s="35">
        <f>IF(A5="","",IFERROR(MIN(L5,K5)*N5+MAX(M5,0)*N5*(1+'Paramètres &amp; consignes'!$B$13),0))</f>
        <v/>
      </c>
      <c r="P5" s="35">
        <f>IF(A5="","",IFERROR(V5*'Paramètres &amp; consignes'!$B$12,0))</f>
        <v/>
      </c>
      <c r="Q5" s="35">
        <f>IF(A5="","",IF(L5&gt;0,'Paramètres &amp; consignes'!$B$9,0))</f>
        <v/>
      </c>
      <c r="R5" s="35">
        <f>IF(A5="","",IFERROR(O5+P5+Q5,0))</f>
        <v/>
      </c>
      <c r="S5" s="11">
        <f>IF(A5="","",IF(L5=0,"Absence",IF(M5&gt;0,"Heures supplémentaires",IF(M5&lt;0,"Départ anticipé","Conforme"))))</f>
        <v/>
      </c>
      <c r="T5" s="6" t="inlineStr">
        <is>
          <t>Journée habituelle</t>
        </is>
      </c>
      <c r="U5" s="6" t="inlineStr">
        <is>
          <t>Accueil régulier</t>
        </is>
      </c>
      <c r="V5" s="8" t="n">
        <v>4</v>
      </c>
    </row>
    <row r="6">
      <c r="A6" s="33" t="n">
        <v>46028</v>
      </c>
      <c r="B6" s="12">
        <f>IF(A6="","",IF(MOD(A6-1,7)=1,"Lundi",IF(MOD(A6-1,7)=2,"Mardi",IF(MOD(A6-1,7)=3,"Mercredi",IF(MOD(A6-1,7)=4,"Jeudi",IF(MOD(A6-1,7)=5,"Vendredi",IF(MOD(A6-1,7)=6,"Samedi","Dimanche"))))))</f>
        <v/>
      </c>
      <c r="C6" s="6" t="inlineStr">
        <is>
          <t>Emma Dubois</t>
        </is>
      </c>
      <c r="D6" s="6" t="inlineStr">
        <is>
          <t>Camille Martin</t>
        </is>
      </c>
      <c r="E6" s="6" t="inlineStr">
        <is>
          <t>Paris</t>
        </is>
      </c>
      <c r="F6" s="34" t="n">
        <v>0.3541666666666667</v>
      </c>
      <c r="G6" s="34" t="n">
        <v>0.75</v>
      </c>
      <c r="H6" s="34" t="n">
        <v>0.3541666666666667</v>
      </c>
      <c r="I6" s="34" t="n">
        <v>0.7708333333333334</v>
      </c>
      <c r="J6" s="8" t="n">
        <v>0.5</v>
      </c>
      <c r="K6" s="13">
        <f>IF(A6="","",IF(OR(F6="",G6=""),0,IFERROR((G6-F6)*24,0)))</f>
        <v/>
      </c>
      <c r="L6" s="13">
        <f>IF(A6="","",IF(OR(H6="",I6=""),0,IFERROR((I6-H6)*24-J6,0)))</f>
        <v/>
      </c>
      <c r="M6" s="13">
        <f>IF(A6="","",IF(L6=0,0,L6-K6))</f>
        <v/>
      </c>
      <c r="N6" s="36">
        <f>IF(A6="","",IFERROR(VLOOKUP(U6,'Paramètres &amp; consignes'!$D$5:$E$7,2,FALSE),0))</f>
        <v/>
      </c>
      <c r="O6" s="36">
        <f>IF(A6="","",IFERROR(MIN(L6,K6)*N6+MAX(M6,0)*N6*(1+'Paramètres &amp; consignes'!$B$13),0))</f>
        <v/>
      </c>
      <c r="P6" s="36">
        <f>IF(A6="","",IFERROR(V6*'Paramètres &amp; consignes'!$B$12,0))</f>
        <v/>
      </c>
      <c r="Q6" s="36">
        <f>IF(A6="","",IF(L6&gt;0,'Paramètres &amp; consignes'!$B$9,0))</f>
        <v/>
      </c>
      <c r="R6" s="36">
        <f>IF(A6="","",IFERROR(O6+P6+Q6,0))</f>
        <v/>
      </c>
      <c r="S6" s="15">
        <f>IF(A6="","",IF(L6=0,"Absence",IF(M6&gt;0,"Heures supplémentaires",IF(M6&lt;0,"Départ anticipé","Conforme"))))</f>
        <v/>
      </c>
      <c r="T6" s="6" t="inlineStr">
        <is>
          <t>Trajet habituel</t>
        </is>
      </c>
      <c r="U6" s="6" t="inlineStr">
        <is>
          <t>Accueil régulier</t>
        </is>
      </c>
      <c r="V6" s="8" t="n">
        <v>6</v>
      </c>
    </row>
    <row r="7">
      <c r="A7" s="33" t="n">
        <v>46029</v>
      </c>
      <c r="B7" s="5">
        <f>IF(A7="","",IF(MOD(A7-1,7)=1,"Lundi",IF(MOD(A7-1,7)=2,"Mardi",IF(MOD(A7-1,7)=3,"Mercredi",IF(MOD(A7-1,7)=4,"Jeudi",IF(MOD(A7-1,7)=5,"Vendredi",IF(MOD(A7-1,7)=6,"Samedi","Dimanche"))))))</f>
        <v/>
      </c>
      <c r="C7" s="6" t="inlineStr">
        <is>
          <t>Emma Dubois</t>
        </is>
      </c>
      <c r="D7" s="6" t="inlineStr">
        <is>
          <t>Camille Martin</t>
        </is>
      </c>
      <c r="E7" s="6" t="inlineStr">
        <is>
          <t>Paris</t>
        </is>
      </c>
      <c r="F7" s="34" t="n">
        <v>0.3333333333333333</v>
      </c>
      <c r="G7" s="34" t="n">
        <v>0.7291666666666666</v>
      </c>
      <c r="H7" s="34" t="n">
        <v>0.3333333333333333</v>
      </c>
      <c r="I7" s="34" t="n">
        <v>0.7083333333333334</v>
      </c>
      <c r="J7" s="8" t="n">
        <v>0.5</v>
      </c>
      <c r="K7" s="9">
        <f>IF(A7="","",IF(OR(F7="",G7=""),0,IFERROR((G7-F7)*24,0)))</f>
        <v/>
      </c>
      <c r="L7" s="9">
        <f>IF(A7="","",IF(OR(H7="",I7=""),0,IFERROR((I7-H7)*24-J7,0)))</f>
        <v/>
      </c>
      <c r="M7" s="9">
        <f>IF(A7="","",IF(L7=0,0,L7-K7))</f>
        <v/>
      </c>
      <c r="N7" s="35">
        <f>IF(A7="","",IFERROR(VLOOKUP(U7,'Paramètres &amp; consignes'!$D$5:$E$7,2,FALSE),0))</f>
        <v/>
      </c>
      <c r="O7" s="35">
        <f>IF(A7="","",IFERROR(MIN(L7,K7)*N7+MAX(M7,0)*N7*(1+'Paramètres &amp; consignes'!$B$13),0))</f>
        <v/>
      </c>
      <c r="P7" s="35">
        <f>IF(A7="","",IFERROR(V7*'Paramètres &amp; consignes'!$B$12,0))</f>
        <v/>
      </c>
      <c r="Q7" s="35">
        <f>IF(A7="","",IF(L7&gt;0,'Paramètres &amp; consignes'!$B$9,0))</f>
        <v/>
      </c>
      <c r="R7" s="35">
        <f>IF(A7="","",IFERROR(O7+P7+Q7,0))</f>
        <v/>
      </c>
      <c r="S7" s="11">
        <f>IF(A7="","",IF(L7=0,"Absence",IF(M7&gt;0,"Heures supplémentaires",IF(M7&lt;0,"Départ anticipé","Conforme"))))</f>
        <v/>
      </c>
      <c r="T7" s="6" t="inlineStr">
        <is>
          <t>Rendez-vous médical</t>
        </is>
      </c>
      <c r="U7" s="6" t="inlineStr">
        <is>
          <t>Accueil régulier</t>
        </is>
      </c>
      <c r="V7" s="8" t="n">
        <v>2</v>
      </c>
    </row>
    <row r="8">
      <c r="A8" s="33" t="n">
        <v>46030</v>
      </c>
      <c r="B8" s="12">
        <f>IF(A8="","",IF(MOD(A8-1,7)=1,"Lundi",IF(MOD(A8-1,7)=2,"Mardi",IF(MOD(A8-1,7)=3,"Mercredi",IF(MOD(A8-1,7)=4,"Jeudi",IF(MOD(A8-1,7)=5,"Vendredi",IF(MOD(A8-1,7)=6,"Samedi","Dimanche"))))))</f>
        <v/>
      </c>
      <c r="C8" s="6" t="inlineStr">
        <is>
          <t>Emma Dubois</t>
        </is>
      </c>
      <c r="D8" s="6" t="inlineStr">
        <is>
          <t>Camille Martin</t>
        </is>
      </c>
      <c r="E8" s="6" t="inlineStr">
        <is>
          <t>Paris</t>
        </is>
      </c>
      <c r="F8" s="34" t="n">
        <v>0.3541666666666667</v>
      </c>
      <c r="G8" s="34" t="n">
        <v>0.75</v>
      </c>
      <c r="H8" s="34" t="n">
        <v>0.3541666666666667</v>
      </c>
      <c r="I8" s="34" t="n">
        <v>0.8125</v>
      </c>
      <c r="J8" s="8" t="n">
        <v>0.5</v>
      </c>
      <c r="K8" s="13">
        <f>IF(A8="","",IF(OR(F8="",G8=""),0,IFERROR((G8-F8)*24,0)))</f>
        <v/>
      </c>
      <c r="L8" s="13">
        <f>IF(A8="","",IF(OR(H8="",I8=""),0,IFERROR((I8-H8)*24-J8,0)))</f>
        <v/>
      </c>
      <c r="M8" s="13">
        <f>IF(A8="","",IF(L8=0,0,L8-K8))</f>
        <v/>
      </c>
      <c r="N8" s="36">
        <f>IF(A8="","",IFERROR(VLOOKUP(U8,'Paramètres &amp; consignes'!$D$5:$E$7,2,FALSE),0))</f>
        <v/>
      </c>
      <c r="O8" s="36">
        <f>IF(A8="","",IFERROR(MIN(L8,K8)*N8+MAX(M8,0)*N8*(1+'Paramètres &amp; consignes'!$B$13),0))</f>
        <v/>
      </c>
      <c r="P8" s="36">
        <f>IF(A8="","",IFERROR(V8*'Paramètres &amp; consignes'!$B$12,0))</f>
        <v/>
      </c>
      <c r="Q8" s="36">
        <f>IF(A8="","",IF(L8&gt;0,'Paramètres &amp; consignes'!$B$9,0))</f>
        <v/>
      </c>
      <c r="R8" s="36">
        <f>IF(A8="","",IFERROR(O8+P8+Q8,0))</f>
        <v/>
      </c>
      <c r="S8" s="15">
        <f>IF(A8="","",IF(L8=0,"Absence",IF(M8&gt;0,"Heures supplémentaires",IF(M8&lt;0,"Départ anticipé","Conforme"))))</f>
        <v/>
      </c>
      <c r="T8" s="6" t="inlineStr">
        <is>
          <t>Retard des parents</t>
        </is>
      </c>
      <c r="U8" s="6" t="inlineStr">
        <is>
          <t>Accueil régulier</t>
        </is>
      </c>
      <c r="V8" s="8" t="n">
        <v>8</v>
      </c>
    </row>
    <row r="9">
      <c r="A9" s="33" t="n">
        <v>46031</v>
      </c>
      <c r="B9" s="5">
        <f>IF(A9="","",IF(MOD(A9-1,7)=1,"Lundi",IF(MOD(A9-1,7)=2,"Mardi",IF(MOD(A9-1,7)=3,"Mercredi",IF(MOD(A9-1,7)=4,"Jeudi",IF(MOD(A9-1,7)=5,"Vendredi",IF(MOD(A9-1,7)=6,"Samedi","Dimanche"))))))</f>
        <v/>
      </c>
      <c r="C9" s="6" t="inlineStr">
        <is>
          <t>Emma Dubois</t>
        </is>
      </c>
      <c r="D9" s="6" t="inlineStr">
        <is>
          <t>Camille Martin</t>
        </is>
      </c>
      <c r="E9" s="6" t="inlineStr">
        <is>
          <t>Paris</t>
        </is>
      </c>
      <c r="F9" s="34" t="n">
        <v>0.3333333333333333</v>
      </c>
      <c r="G9" s="34" t="n">
        <v>0.7291666666666666</v>
      </c>
      <c r="H9" s="34" t="n"/>
      <c r="I9" s="34" t="n"/>
      <c r="J9" s="8" t="n">
        <v>0</v>
      </c>
      <c r="K9" s="9">
        <f>IF(A9="","",IF(OR(F9="",G9=""),0,IFERROR((G9-F9)*24,0)))</f>
        <v/>
      </c>
      <c r="L9" s="9">
        <f>IF(A9="","",IF(OR(H9="",I9=""),0,IFERROR((I9-H9)*24-J9,0)))</f>
        <v/>
      </c>
      <c r="M9" s="9">
        <f>IF(A9="","",IF(L9=0,0,L9-K9))</f>
        <v/>
      </c>
      <c r="N9" s="35">
        <f>IF(A9="","",IFERROR(VLOOKUP(U9,'Paramètres &amp; consignes'!$D$5:$E$7,2,FALSE),0))</f>
        <v/>
      </c>
      <c r="O9" s="35">
        <f>IF(A9="","",IFERROR(MIN(L9,K9)*N9+MAX(M9,0)*N9*(1+'Paramètres &amp; consignes'!$B$13),0))</f>
        <v/>
      </c>
      <c r="P9" s="35">
        <f>IF(A9="","",IFERROR(V9*'Paramètres &amp; consignes'!$B$12,0))</f>
        <v/>
      </c>
      <c r="Q9" s="35">
        <f>IF(A9="","",IF(L9&gt;0,'Paramètres &amp; consignes'!$B$9,0))</f>
        <v/>
      </c>
      <c r="R9" s="35">
        <f>IF(A9="","",IFERROR(O9+P9+Q9,0))</f>
        <v/>
      </c>
      <c r="S9" s="11">
        <f>IF(A9="","",IF(L9=0,"Absence",IF(M9&gt;0,"Heures supplémentaires",IF(M9&lt;0,"Départ anticipé","Conforme"))))</f>
        <v/>
      </c>
      <c r="T9" s="6" t="inlineStr">
        <is>
          <t>Absence : congé exceptionnel</t>
        </is>
      </c>
      <c r="U9" s="6" t="inlineStr">
        <is>
          <t>Accueil régulier</t>
        </is>
      </c>
      <c r="V9" s="8" t="n">
        <v>0</v>
      </c>
    </row>
    <row r="10">
      <c r="A10" s="33" t="n">
        <v>46034</v>
      </c>
      <c r="B10" s="12">
        <f>IF(A10="","",IF(MOD(A10-1,7)=1,"Lundi",IF(MOD(A10-1,7)=2,"Mardi",IF(MOD(A10-1,7)=3,"Mercredi",IF(MOD(A10-1,7)=4,"Jeudi",IF(MOD(A10-1,7)=5,"Vendredi",IF(MOD(A10-1,7)=6,"Samedi","Dimanche"))))))</f>
        <v/>
      </c>
      <c r="C10" s="6" t="inlineStr">
        <is>
          <t>Emma Dubois</t>
        </is>
      </c>
      <c r="D10" s="6" t="inlineStr">
        <is>
          <t>Camille Martin</t>
        </is>
      </c>
      <c r="E10" s="6" t="inlineStr">
        <is>
          <t>Paris</t>
        </is>
      </c>
      <c r="F10" s="34" t="n">
        <v>0.3333333333333333</v>
      </c>
      <c r="G10" s="34" t="n">
        <v>0.7291666666666666</v>
      </c>
      <c r="H10" s="34" t="n">
        <v>0.3333333333333333</v>
      </c>
      <c r="I10" s="34" t="n">
        <v>0.75</v>
      </c>
      <c r="J10" s="8" t="n">
        <v>0.5</v>
      </c>
      <c r="K10" s="13">
        <f>IF(A10="","",IF(OR(F10="",G10=""),0,IFERROR((G10-F10)*24,0)))</f>
        <v/>
      </c>
      <c r="L10" s="13">
        <f>IF(A10="","",IF(OR(H10="",I10=""),0,IFERROR((I10-H10)*24-J10,0)))</f>
        <v/>
      </c>
      <c r="M10" s="13">
        <f>IF(A10="","",IF(L10=0,0,L10-K10))</f>
        <v/>
      </c>
      <c r="N10" s="36">
        <f>IF(A10="","",IFERROR(VLOOKUP(U10,'Paramètres &amp; consignes'!$D$5:$E$7,2,FALSE),0))</f>
        <v/>
      </c>
      <c r="O10" s="36">
        <f>IF(A10="","",IFERROR(MIN(L10,K10)*N10+MAX(M10,0)*N10*(1+'Paramètres &amp; consignes'!$B$13),0))</f>
        <v/>
      </c>
      <c r="P10" s="36">
        <f>IF(A10="","",IFERROR(V10*'Paramètres &amp; consignes'!$B$12,0))</f>
        <v/>
      </c>
      <c r="Q10" s="36">
        <f>IF(A10="","",IF(L10&gt;0,'Paramètres &amp; consignes'!$B$9,0))</f>
        <v/>
      </c>
      <c r="R10" s="36">
        <f>IF(A10="","",IFERROR(O10+P10+Q10,0))</f>
        <v/>
      </c>
      <c r="S10" s="15">
        <f>IF(A10="","",IF(L10=0,"Absence",IF(M10&gt;0,"Heures supplémentaires",IF(M10&lt;0,"Départ anticipé","Conforme"))))</f>
        <v/>
      </c>
      <c r="T10" s="6" t="inlineStr">
        <is>
          <t>Journée habituelle</t>
        </is>
      </c>
      <c r="U10" s="6" t="inlineStr">
        <is>
          <t>Accueil régulier</t>
        </is>
      </c>
      <c r="V10" s="8" t="n">
        <v>4</v>
      </c>
    </row>
    <row r="11">
      <c r="A11" s="33" t="n">
        <v>46035</v>
      </c>
      <c r="B11" s="5">
        <f>IF(A11="","",IF(MOD(A11-1,7)=1,"Lundi",IF(MOD(A11-1,7)=2,"Mardi",IF(MOD(A11-1,7)=3,"Mercredi",IF(MOD(A11-1,7)=4,"Jeudi",IF(MOD(A11-1,7)=5,"Vendredi",IF(MOD(A11-1,7)=6,"Samedi","Dimanche"))))))</f>
        <v/>
      </c>
      <c r="C11" s="6" t="inlineStr">
        <is>
          <t>Emma Dubois</t>
        </is>
      </c>
      <c r="D11" s="6" t="inlineStr">
        <is>
          <t>Camille Martin</t>
        </is>
      </c>
      <c r="E11" s="6" t="inlineStr">
        <is>
          <t>Paris</t>
        </is>
      </c>
      <c r="F11" s="34" t="n">
        <v>0.3541666666666667</v>
      </c>
      <c r="G11" s="34" t="n">
        <v>0.75</v>
      </c>
      <c r="H11" s="34" t="n">
        <v>0.3541666666666667</v>
      </c>
      <c r="I11" s="34" t="n">
        <v>0.7708333333333334</v>
      </c>
      <c r="J11" s="8" t="n">
        <v>0.5</v>
      </c>
      <c r="K11" s="9">
        <f>IF(A11="","",IF(OR(F11="",G11=""),0,IFERROR((G11-F11)*24,0)))</f>
        <v/>
      </c>
      <c r="L11" s="9">
        <f>IF(A11="","",IF(OR(H11="",I11=""),0,IFERROR((I11-H11)*24-J11,0)))</f>
        <v/>
      </c>
      <c r="M11" s="9">
        <f>IF(A11="","",IF(L11=0,0,L11-K11))</f>
        <v/>
      </c>
      <c r="N11" s="35">
        <f>IF(A11="","",IFERROR(VLOOKUP(U11,'Paramètres &amp; consignes'!$D$5:$E$7,2,FALSE),0))</f>
        <v/>
      </c>
      <c r="O11" s="35">
        <f>IF(A11="","",IFERROR(MIN(L11,K11)*N11+MAX(M11,0)*N11*(1+'Paramètres &amp; consignes'!$B$13),0))</f>
        <v/>
      </c>
      <c r="P11" s="35">
        <f>IF(A11="","",IFERROR(V11*'Paramètres &amp; consignes'!$B$12,0))</f>
        <v/>
      </c>
      <c r="Q11" s="35">
        <f>IF(A11="","",IF(L11&gt;0,'Paramètres &amp; consignes'!$B$9,0))</f>
        <v/>
      </c>
      <c r="R11" s="35">
        <f>IF(A11="","",IFERROR(O11+P11+Q11,0))</f>
        <v/>
      </c>
      <c r="S11" s="11">
        <f>IF(A11="","",IF(L11=0,"Absence",IF(M11&gt;0,"Heures supplémentaires",IF(M11&lt;0,"Départ anticipé","Conforme"))))</f>
        <v/>
      </c>
      <c r="T11" s="6" t="inlineStr">
        <is>
          <t>Sortie au parc</t>
        </is>
      </c>
      <c r="U11" s="6" t="inlineStr">
        <is>
          <t>Accueil régulier</t>
        </is>
      </c>
      <c r="V11" s="8" t="n">
        <v>6</v>
      </c>
    </row>
    <row r="12">
      <c r="A12" s="33" t="n">
        <v>46036</v>
      </c>
      <c r="B12" s="12">
        <f>IF(A12="","",IF(MOD(A12-1,7)=1,"Lundi",IF(MOD(A12-1,7)=2,"Mardi",IF(MOD(A12-1,7)=3,"Mercredi",IF(MOD(A12-1,7)=4,"Jeudi",IF(MOD(A12-1,7)=5,"Vendredi",IF(MOD(A12-1,7)=6,"Samedi","Dimanche"))))))</f>
        <v/>
      </c>
      <c r="C12" s="6" t="inlineStr">
        <is>
          <t>Emma Dubois</t>
        </is>
      </c>
      <c r="D12" s="6" t="inlineStr">
        <is>
          <t>Camille Martin</t>
        </is>
      </c>
      <c r="E12" s="6" t="inlineStr">
        <is>
          <t>Paris</t>
        </is>
      </c>
      <c r="F12" s="34" t="n">
        <v>0.3333333333333333</v>
      </c>
      <c r="G12" s="34" t="n">
        <v>0.7291666666666666</v>
      </c>
      <c r="H12" s="34" t="n">
        <v>0.3333333333333333</v>
      </c>
      <c r="I12" s="34" t="n">
        <v>0.6875</v>
      </c>
      <c r="J12" s="8" t="n">
        <v>0.5</v>
      </c>
      <c r="K12" s="13">
        <f>IF(A12="","",IF(OR(F12="",G12=""),0,IFERROR((G12-F12)*24,0)))</f>
        <v/>
      </c>
      <c r="L12" s="13">
        <f>IF(A12="","",IF(OR(H12="",I12=""),0,IFERROR((I12-H12)*24-J12,0)))</f>
        <v/>
      </c>
      <c r="M12" s="13">
        <f>IF(A12="","",IF(L12=0,0,L12-K12))</f>
        <v/>
      </c>
      <c r="N12" s="36">
        <f>IF(A12="","",IFERROR(VLOOKUP(U12,'Paramètres &amp; consignes'!$D$5:$E$7,2,FALSE),0))</f>
        <v/>
      </c>
      <c r="O12" s="36">
        <f>IF(A12="","",IFERROR(MIN(L12,K12)*N12+MAX(M12,0)*N12*(1+'Paramètres &amp; consignes'!$B$13),0))</f>
        <v/>
      </c>
      <c r="P12" s="36">
        <f>IF(A12="","",IFERROR(V12*'Paramètres &amp; consignes'!$B$12,0))</f>
        <v/>
      </c>
      <c r="Q12" s="36">
        <f>IF(A12="","",IF(L12&gt;0,'Paramètres &amp; consignes'!$B$9,0))</f>
        <v/>
      </c>
      <c r="R12" s="36">
        <f>IF(A12="","",IFERROR(O12+P12+Q12,0))</f>
        <v/>
      </c>
      <c r="S12" s="15">
        <f>IF(A12="","",IF(L12=0,"Absence",IF(M12&gt;0,"Heures supplémentaires",IF(M12&lt;0,"Départ anticipé","Conforme"))))</f>
        <v/>
      </c>
      <c r="T12" s="6" t="inlineStr">
        <is>
          <t>Départ anticipé des parents</t>
        </is>
      </c>
      <c r="U12" s="6" t="inlineStr">
        <is>
          <t>Accueil régulier</t>
        </is>
      </c>
      <c r="V12" s="8" t="n">
        <v>2</v>
      </c>
    </row>
    <row r="13">
      <c r="A13" s="33" t="n">
        <v>46037</v>
      </c>
      <c r="B13" s="5">
        <f>IF(A13="","",IF(MOD(A13-1,7)=1,"Lundi",IF(MOD(A13-1,7)=2,"Mardi",IF(MOD(A13-1,7)=3,"Mercredi",IF(MOD(A13-1,7)=4,"Jeudi",IF(MOD(A13-1,7)=5,"Vendredi",IF(MOD(A13-1,7)=6,"Samedi","Dimanche"))))))</f>
        <v/>
      </c>
      <c r="C13" s="6" t="inlineStr">
        <is>
          <t>Emma Dubois</t>
        </is>
      </c>
      <c r="D13" s="6" t="inlineStr">
        <is>
          <t>Camille Martin</t>
        </is>
      </c>
      <c r="E13" s="6" t="inlineStr">
        <is>
          <t>Paris</t>
        </is>
      </c>
      <c r="F13" s="34" t="n">
        <v>0.3541666666666667</v>
      </c>
      <c r="G13" s="34" t="n">
        <v>0.75</v>
      </c>
      <c r="H13" s="34" t="n">
        <v>0.3541666666666667</v>
      </c>
      <c r="I13" s="34" t="n">
        <v>0.7916666666666666</v>
      </c>
      <c r="J13" s="8" t="n">
        <v>0.5</v>
      </c>
      <c r="K13" s="9">
        <f>IF(A13="","",IF(OR(F13="",G13=""),0,IFERROR((G13-F13)*24,0)))</f>
        <v/>
      </c>
      <c r="L13" s="9">
        <f>IF(A13="","",IF(OR(H13="",I13=""),0,IFERROR((I13-H13)*24-J13,0)))</f>
        <v/>
      </c>
      <c r="M13" s="9">
        <f>IF(A13="","",IF(L13=0,0,L13-K13))</f>
        <v/>
      </c>
      <c r="N13" s="35">
        <f>IF(A13="","",IFERROR(VLOOKUP(U13,'Paramètres &amp; consignes'!$D$5:$E$7,2,FALSE),0))</f>
        <v/>
      </c>
      <c r="O13" s="35">
        <f>IF(A13="","",IFERROR(MIN(L13,K13)*N13+MAX(M13,0)*N13*(1+'Paramètres &amp; consignes'!$B$13),0))</f>
        <v/>
      </c>
      <c r="P13" s="35">
        <f>IF(A13="","",IFERROR(V13*'Paramètres &amp; consignes'!$B$12,0))</f>
        <v/>
      </c>
      <c r="Q13" s="35">
        <f>IF(A13="","",IF(L13&gt;0,'Paramètres &amp; consignes'!$B$9,0))</f>
        <v/>
      </c>
      <c r="R13" s="35">
        <f>IF(A13="","",IFERROR(O13+P13+Q13,0))</f>
        <v/>
      </c>
      <c r="S13" s="11">
        <f>IF(A13="","",IF(L13=0,"Absence",IF(M13&gt;0,"Heures supplémentaires",IF(M13&lt;0,"Départ anticipé","Conforme"))))</f>
        <v/>
      </c>
      <c r="T13" s="6" t="inlineStr">
        <is>
          <t>Retard des parents</t>
        </is>
      </c>
      <c r="U13" s="6" t="inlineStr">
        <is>
          <t>Accueil régulier</t>
        </is>
      </c>
      <c r="V13" s="8" t="n">
        <v>8</v>
      </c>
    </row>
    <row r="14">
      <c r="A14" s="33" t="n">
        <v>46038</v>
      </c>
      <c r="B14" s="12">
        <f>IF(A14="","",IF(MOD(A14-1,7)=1,"Lundi",IF(MOD(A14-1,7)=2,"Mardi",IF(MOD(A14-1,7)=3,"Mercredi",IF(MOD(A14-1,7)=4,"Jeudi",IF(MOD(A14-1,7)=5,"Vendredi",IF(MOD(A14-1,7)=6,"Samedi","Dimanche"))))))</f>
        <v/>
      </c>
      <c r="C14" s="6" t="inlineStr">
        <is>
          <t>Emma Dubois</t>
        </is>
      </c>
      <c r="D14" s="6" t="inlineStr">
        <is>
          <t>Camille Martin</t>
        </is>
      </c>
      <c r="E14" s="6" t="inlineStr">
        <is>
          <t>Paris</t>
        </is>
      </c>
      <c r="F14" s="34" t="n">
        <v>0.3333333333333333</v>
      </c>
      <c r="G14" s="34" t="n">
        <v>0.7291666666666666</v>
      </c>
      <c r="H14" s="34" t="n">
        <v>0.3333333333333333</v>
      </c>
      <c r="I14" s="34" t="n">
        <v>0.75</v>
      </c>
      <c r="J14" s="8" t="n">
        <v>0.5</v>
      </c>
      <c r="K14" s="13">
        <f>IF(A14="","",IF(OR(F14="",G14=""),0,IFERROR((G14-F14)*24,0)))</f>
        <v/>
      </c>
      <c r="L14" s="13">
        <f>IF(A14="","",IF(OR(H14="",I14=""),0,IFERROR((I14-H14)*24-J14,0)))</f>
        <v/>
      </c>
      <c r="M14" s="13">
        <f>IF(A14="","",IF(L14=0,0,L14-K14))</f>
        <v/>
      </c>
      <c r="N14" s="36">
        <f>IF(A14="","",IFERROR(VLOOKUP(U14,'Paramètres &amp; consignes'!$D$5:$E$7,2,FALSE),0))</f>
        <v/>
      </c>
      <c r="O14" s="36">
        <f>IF(A14="","",IFERROR(MIN(L14,K14)*N14+MAX(M14,0)*N14*(1+'Paramètres &amp; consignes'!$B$13),0))</f>
        <v/>
      </c>
      <c r="P14" s="36">
        <f>IF(A14="","",IFERROR(V14*'Paramètres &amp; consignes'!$B$12,0))</f>
        <v/>
      </c>
      <c r="Q14" s="36">
        <f>IF(A14="","",IF(L14&gt;0,'Paramètres &amp; consignes'!$B$9,0))</f>
        <v/>
      </c>
      <c r="R14" s="36">
        <f>IF(A14="","",IFERROR(O14+P14+Q14,0))</f>
        <v/>
      </c>
      <c r="S14" s="15">
        <f>IF(A14="","",IF(L14=0,"Absence",IF(M14&gt;0,"Heures supplémentaires",IF(M14&lt;0,"Départ anticipé","Conforme"))))</f>
        <v/>
      </c>
      <c r="T14" s="6" t="inlineStr">
        <is>
          <t>Fin de semaine</t>
        </is>
      </c>
      <c r="U14" s="6" t="inlineStr">
        <is>
          <t>Accueil régulier</t>
        </is>
      </c>
      <c r="V14" s="8" t="n">
        <v>4</v>
      </c>
    </row>
    <row r="15">
      <c r="A15" s="33" t="n"/>
      <c r="B15" s="5">
        <f>IF(A15="","",IF(MOD(A15-1,7)=1,"Lundi",IF(MOD(A15-1,7)=2,"Mardi",IF(MOD(A15-1,7)=3,"Mercredi",IF(MOD(A15-1,7)=4,"Jeudi",IF(MOD(A15-1,7)=5,"Vendredi",IF(MOD(A15-1,7)=6,"Samedi","Dimanche"))))))</f>
        <v/>
      </c>
      <c r="C15" s="6" t="n"/>
      <c r="D15" s="6" t="n"/>
      <c r="E15" s="6" t="n"/>
      <c r="F15" s="34" t="n"/>
      <c r="G15" s="34" t="n"/>
      <c r="H15" s="34" t="n"/>
      <c r="I15" s="34" t="n"/>
      <c r="J15" s="8" t="n"/>
      <c r="K15" s="9">
        <f>IF(A15="","",IF(OR(F15="",G15=""),0,IFERROR((G15-F15)*24,0)))</f>
        <v/>
      </c>
      <c r="L15" s="9">
        <f>IF(A15="","",IF(OR(H15="",I15=""),0,IFERROR((I15-H15)*24-J15,0)))</f>
        <v/>
      </c>
      <c r="M15" s="9">
        <f>IF(A15="","",IF(L15=0,0,L15-K15))</f>
        <v/>
      </c>
      <c r="N15" s="35">
        <f>IF(A15="","",IFERROR(VLOOKUP(U15,'Paramètres &amp; consignes'!$D$5:$E$7,2,FALSE),0))</f>
        <v/>
      </c>
      <c r="O15" s="35">
        <f>IF(A15="","",IFERROR(MIN(L15,K15)*N15+MAX(M15,0)*N15*(1+'Paramètres &amp; consignes'!$B$13),0))</f>
        <v/>
      </c>
      <c r="P15" s="35">
        <f>IF(A15="","",IFERROR(V15*'Paramètres &amp; consignes'!$B$12,0))</f>
        <v/>
      </c>
      <c r="Q15" s="35">
        <f>IF(A15="","",IF(L15&gt;0,'Paramètres &amp; consignes'!$B$9,0))</f>
        <v/>
      </c>
      <c r="R15" s="35">
        <f>IF(A15="","",IFERROR(O15+P15+Q15,0))</f>
        <v/>
      </c>
      <c r="S15" s="11">
        <f>IF(A15="","",IF(L15=0,"Absence",IF(M15&gt;0,"Heures supplémentaires",IF(M15&lt;0,"Départ anticipé","Conforme"))))</f>
        <v/>
      </c>
      <c r="T15" s="6" t="n"/>
      <c r="U15" s="6" t="n"/>
      <c r="V15" s="8" t="n"/>
    </row>
    <row r="16">
      <c r="A16" s="33" t="n"/>
      <c r="B16" s="12">
        <f>IF(A16="","",IF(MOD(A16-1,7)=1,"Lundi",IF(MOD(A16-1,7)=2,"Mardi",IF(MOD(A16-1,7)=3,"Mercredi",IF(MOD(A16-1,7)=4,"Jeudi",IF(MOD(A16-1,7)=5,"Vendredi",IF(MOD(A16-1,7)=6,"Samedi","Dimanche"))))))</f>
        <v/>
      </c>
      <c r="C16" s="6" t="n"/>
      <c r="D16" s="6" t="n"/>
      <c r="E16" s="6" t="n"/>
      <c r="F16" s="34" t="n"/>
      <c r="G16" s="34" t="n"/>
      <c r="H16" s="34" t="n"/>
      <c r="I16" s="34" t="n"/>
      <c r="J16" s="8" t="n"/>
      <c r="K16" s="13">
        <f>IF(A16="","",IF(OR(F16="",G16=""),0,IFERROR((G16-F16)*24,0)))</f>
        <v/>
      </c>
      <c r="L16" s="13">
        <f>IF(A16="","",IF(OR(H16="",I16=""),0,IFERROR((I16-H16)*24-J16,0)))</f>
        <v/>
      </c>
      <c r="M16" s="13">
        <f>IF(A16="","",IF(L16=0,0,L16-K16))</f>
        <v/>
      </c>
      <c r="N16" s="36">
        <f>IF(A16="","",IFERROR(VLOOKUP(U16,'Paramètres &amp; consignes'!$D$5:$E$7,2,FALSE),0))</f>
        <v/>
      </c>
      <c r="O16" s="36">
        <f>IF(A16="","",IFERROR(MIN(L16,K16)*N16+MAX(M16,0)*N16*(1+'Paramètres &amp; consignes'!$B$13),0))</f>
        <v/>
      </c>
      <c r="P16" s="36">
        <f>IF(A16="","",IFERROR(V16*'Paramètres &amp; consignes'!$B$12,0))</f>
        <v/>
      </c>
      <c r="Q16" s="36">
        <f>IF(A16="","",IF(L16&gt;0,'Paramètres &amp; consignes'!$B$9,0))</f>
        <v/>
      </c>
      <c r="R16" s="36">
        <f>IF(A16="","",IFERROR(O16+P16+Q16,0))</f>
        <v/>
      </c>
      <c r="S16" s="15">
        <f>IF(A16="","",IF(L16=0,"Absence",IF(M16&gt;0,"Heures supplémentaires",IF(M16&lt;0,"Départ anticipé","Conforme"))))</f>
        <v/>
      </c>
      <c r="T16" s="6" t="n"/>
      <c r="U16" s="6" t="n"/>
      <c r="V16" s="8" t="n"/>
    </row>
    <row r="17">
      <c r="A17" s="33" t="n"/>
      <c r="B17" s="5">
        <f>IF(A17="","",IF(MOD(A17-1,7)=1,"Lundi",IF(MOD(A17-1,7)=2,"Mardi",IF(MOD(A17-1,7)=3,"Mercredi",IF(MOD(A17-1,7)=4,"Jeudi",IF(MOD(A17-1,7)=5,"Vendredi",IF(MOD(A17-1,7)=6,"Samedi","Dimanche"))))))</f>
        <v/>
      </c>
      <c r="C17" s="6" t="n"/>
      <c r="D17" s="6" t="n"/>
      <c r="E17" s="6" t="n"/>
      <c r="F17" s="34" t="n"/>
      <c r="G17" s="34" t="n"/>
      <c r="H17" s="34" t="n"/>
      <c r="I17" s="34" t="n"/>
      <c r="J17" s="8" t="n"/>
      <c r="K17" s="9">
        <f>IF(A17="","",IF(OR(F17="",G17=""),0,IFERROR((G17-F17)*24,0)))</f>
        <v/>
      </c>
      <c r="L17" s="9">
        <f>IF(A17="","",IF(OR(H17="",I17=""),0,IFERROR((I17-H17)*24-J17,0)))</f>
        <v/>
      </c>
      <c r="M17" s="9">
        <f>IF(A17="","",IF(L17=0,0,L17-K17))</f>
        <v/>
      </c>
      <c r="N17" s="35">
        <f>IF(A17="","",IFERROR(VLOOKUP(U17,'Paramètres &amp; consignes'!$D$5:$E$7,2,FALSE),0))</f>
        <v/>
      </c>
      <c r="O17" s="35">
        <f>IF(A17="","",IFERROR(MIN(L17,K17)*N17+MAX(M17,0)*N17*(1+'Paramètres &amp; consignes'!$B$13),0))</f>
        <v/>
      </c>
      <c r="P17" s="35">
        <f>IF(A17="","",IFERROR(V17*'Paramètres &amp; consignes'!$B$12,0))</f>
        <v/>
      </c>
      <c r="Q17" s="35">
        <f>IF(A17="","",IF(L17&gt;0,'Paramètres &amp; consignes'!$B$9,0))</f>
        <v/>
      </c>
      <c r="R17" s="35">
        <f>IF(A17="","",IFERROR(O17+P17+Q17,0))</f>
        <v/>
      </c>
      <c r="S17" s="11">
        <f>IF(A17="","",IF(L17=0,"Absence",IF(M17&gt;0,"Heures supplémentaires",IF(M17&lt;0,"Départ anticipé","Conforme"))))</f>
        <v/>
      </c>
      <c r="T17" s="6" t="n"/>
      <c r="U17" s="6" t="n"/>
      <c r="V17" s="8" t="n"/>
    </row>
    <row r="18">
      <c r="A18" s="33" t="n"/>
      <c r="B18" s="12">
        <f>IF(A18="","",IF(MOD(A18-1,7)=1,"Lundi",IF(MOD(A18-1,7)=2,"Mardi",IF(MOD(A18-1,7)=3,"Mercredi",IF(MOD(A18-1,7)=4,"Jeudi",IF(MOD(A18-1,7)=5,"Vendredi",IF(MOD(A18-1,7)=6,"Samedi","Dimanche"))))))</f>
        <v/>
      </c>
      <c r="C18" s="6" t="n"/>
      <c r="D18" s="6" t="n"/>
      <c r="E18" s="6" t="n"/>
      <c r="F18" s="34" t="n"/>
      <c r="G18" s="34" t="n"/>
      <c r="H18" s="34" t="n"/>
      <c r="I18" s="34" t="n"/>
      <c r="J18" s="8" t="n"/>
      <c r="K18" s="13">
        <f>IF(A18="","",IF(OR(F18="",G18=""),0,IFERROR((G18-F18)*24,0)))</f>
        <v/>
      </c>
      <c r="L18" s="13">
        <f>IF(A18="","",IF(OR(H18="",I18=""),0,IFERROR((I18-H18)*24-J18,0)))</f>
        <v/>
      </c>
      <c r="M18" s="13">
        <f>IF(A18="","",IF(L18=0,0,L18-K18))</f>
        <v/>
      </c>
      <c r="N18" s="36">
        <f>IF(A18="","",IFERROR(VLOOKUP(U18,'Paramètres &amp; consignes'!$D$5:$E$7,2,FALSE),0))</f>
        <v/>
      </c>
      <c r="O18" s="36">
        <f>IF(A18="","",IFERROR(MIN(L18,K18)*N18+MAX(M18,0)*N18*(1+'Paramètres &amp; consignes'!$B$13),0))</f>
        <v/>
      </c>
      <c r="P18" s="36">
        <f>IF(A18="","",IFERROR(V18*'Paramètres &amp; consignes'!$B$12,0))</f>
        <v/>
      </c>
      <c r="Q18" s="36">
        <f>IF(A18="","",IF(L18&gt;0,'Paramètres &amp; consignes'!$B$9,0))</f>
        <v/>
      </c>
      <c r="R18" s="36">
        <f>IF(A18="","",IFERROR(O18+P18+Q18,0))</f>
        <v/>
      </c>
      <c r="S18" s="15">
        <f>IF(A18="","",IF(L18=0,"Absence",IF(M18&gt;0,"Heures supplémentaires",IF(M18&lt;0,"Départ anticipé","Conforme"))))</f>
        <v/>
      </c>
      <c r="T18" s="6" t="n"/>
      <c r="U18" s="6" t="n"/>
      <c r="V18" s="8" t="n"/>
    </row>
    <row r="19">
      <c r="A19" s="33" t="n"/>
      <c r="B19" s="5">
        <f>IF(A19="","",IF(MOD(A19-1,7)=1,"Lundi",IF(MOD(A19-1,7)=2,"Mardi",IF(MOD(A19-1,7)=3,"Mercredi",IF(MOD(A19-1,7)=4,"Jeudi",IF(MOD(A19-1,7)=5,"Vendredi",IF(MOD(A19-1,7)=6,"Samedi","Dimanche"))))))</f>
        <v/>
      </c>
      <c r="C19" s="6" t="n"/>
      <c r="D19" s="6" t="n"/>
      <c r="E19" s="6" t="n"/>
      <c r="F19" s="34" t="n"/>
      <c r="G19" s="34" t="n"/>
      <c r="H19" s="34" t="n"/>
      <c r="I19" s="34" t="n"/>
      <c r="J19" s="8" t="n"/>
      <c r="K19" s="9">
        <f>IF(A19="","",IF(OR(F19="",G19=""),0,IFERROR((G19-F19)*24,0)))</f>
        <v/>
      </c>
      <c r="L19" s="9">
        <f>IF(A19="","",IF(OR(H19="",I19=""),0,IFERROR((I19-H19)*24-J19,0)))</f>
        <v/>
      </c>
      <c r="M19" s="9">
        <f>IF(A19="","",IF(L19=0,0,L19-K19))</f>
        <v/>
      </c>
      <c r="N19" s="35">
        <f>IF(A19="","",IFERROR(VLOOKUP(U19,'Paramètres &amp; consignes'!$D$5:$E$7,2,FALSE),0))</f>
        <v/>
      </c>
      <c r="O19" s="35">
        <f>IF(A19="","",IFERROR(MIN(L19,K19)*N19+MAX(M19,0)*N19*(1+'Paramètres &amp; consignes'!$B$13),0))</f>
        <v/>
      </c>
      <c r="P19" s="35">
        <f>IF(A19="","",IFERROR(V19*'Paramètres &amp; consignes'!$B$12,0))</f>
        <v/>
      </c>
      <c r="Q19" s="35">
        <f>IF(A19="","",IF(L19&gt;0,'Paramètres &amp; consignes'!$B$9,0))</f>
        <v/>
      </c>
      <c r="R19" s="35">
        <f>IF(A19="","",IFERROR(O19+P19+Q19,0))</f>
        <v/>
      </c>
      <c r="S19" s="11">
        <f>IF(A19="","",IF(L19=0,"Absence",IF(M19&gt;0,"Heures supplémentaires",IF(M19&lt;0,"Départ anticipé","Conforme"))))</f>
        <v/>
      </c>
      <c r="T19" s="6" t="n"/>
      <c r="U19" s="6" t="n"/>
      <c r="V19" s="8" t="n"/>
    </row>
    <row r="20">
      <c r="A20" s="33" t="n"/>
      <c r="B20" s="12">
        <f>IF(A20="","",IF(MOD(A20-1,7)=1,"Lundi",IF(MOD(A20-1,7)=2,"Mardi",IF(MOD(A20-1,7)=3,"Mercredi",IF(MOD(A20-1,7)=4,"Jeudi",IF(MOD(A20-1,7)=5,"Vendredi",IF(MOD(A20-1,7)=6,"Samedi","Dimanche"))))))</f>
        <v/>
      </c>
      <c r="C20" s="6" t="n"/>
      <c r="D20" s="6" t="n"/>
      <c r="E20" s="6" t="n"/>
      <c r="F20" s="34" t="n"/>
      <c r="G20" s="34" t="n"/>
      <c r="H20" s="34" t="n"/>
      <c r="I20" s="34" t="n"/>
      <c r="J20" s="8" t="n"/>
      <c r="K20" s="13">
        <f>IF(A20="","",IF(OR(F20="",G20=""),0,IFERROR((G20-F20)*24,0)))</f>
        <v/>
      </c>
      <c r="L20" s="13">
        <f>IF(A20="","",IF(OR(H20="",I20=""),0,IFERROR((I20-H20)*24-J20,0)))</f>
        <v/>
      </c>
      <c r="M20" s="13">
        <f>IF(A20="","",IF(L20=0,0,L20-K20))</f>
        <v/>
      </c>
      <c r="N20" s="36">
        <f>IF(A20="","",IFERROR(VLOOKUP(U20,'Paramètres &amp; consignes'!$D$5:$E$7,2,FALSE),0))</f>
        <v/>
      </c>
      <c r="O20" s="36">
        <f>IF(A20="","",IFERROR(MIN(L20,K20)*N20+MAX(M20,0)*N20*(1+'Paramètres &amp; consignes'!$B$13),0))</f>
        <v/>
      </c>
      <c r="P20" s="36">
        <f>IF(A20="","",IFERROR(V20*'Paramètres &amp; consignes'!$B$12,0))</f>
        <v/>
      </c>
      <c r="Q20" s="36">
        <f>IF(A20="","",IF(L20&gt;0,'Paramètres &amp; consignes'!$B$9,0))</f>
        <v/>
      </c>
      <c r="R20" s="36">
        <f>IF(A20="","",IFERROR(O20+P20+Q20,0))</f>
        <v/>
      </c>
      <c r="S20" s="15">
        <f>IF(A20="","",IF(L20=0,"Absence",IF(M20&gt;0,"Heures supplémentaires",IF(M20&lt;0,"Départ anticipé","Conforme"))))</f>
        <v/>
      </c>
      <c r="T20" s="6" t="n"/>
      <c r="U20" s="6" t="n"/>
      <c r="V20" s="8" t="n"/>
    </row>
    <row r="21">
      <c r="A21" s="33" t="n"/>
      <c r="B21" s="5">
        <f>IF(A21="","",IF(MOD(A21-1,7)=1,"Lundi",IF(MOD(A21-1,7)=2,"Mardi",IF(MOD(A21-1,7)=3,"Mercredi",IF(MOD(A21-1,7)=4,"Jeudi",IF(MOD(A21-1,7)=5,"Vendredi",IF(MOD(A21-1,7)=6,"Samedi","Dimanche"))))))</f>
        <v/>
      </c>
      <c r="C21" s="6" t="n"/>
      <c r="D21" s="6" t="n"/>
      <c r="E21" s="6" t="n"/>
      <c r="F21" s="34" t="n"/>
      <c r="G21" s="34" t="n"/>
      <c r="H21" s="34" t="n"/>
      <c r="I21" s="34" t="n"/>
      <c r="J21" s="8" t="n"/>
      <c r="K21" s="9">
        <f>IF(A21="","",IF(OR(F21="",G21=""),0,IFERROR((G21-F21)*24,0)))</f>
        <v/>
      </c>
      <c r="L21" s="9">
        <f>IF(A21="","",IF(OR(H21="",I21=""),0,IFERROR((I21-H21)*24-J21,0)))</f>
        <v/>
      </c>
      <c r="M21" s="9">
        <f>IF(A21="","",IF(L21=0,0,L21-K21))</f>
        <v/>
      </c>
      <c r="N21" s="35">
        <f>IF(A21="","",IFERROR(VLOOKUP(U21,'Paramètres &amp; consignes'!$D$5:$E$7,2,FALSE),0))</f>
        <v/>
      </c>
      <c r="O21" s="35">
        <f>IF(A21="","",IFERROR(MIN(L21,K21)*N21+MAX(M21,0)*N21*(1+'Paramètres &amp; consignes'!$B$13),0))</f>
        <v/>
      </c>
      <c r="P21" s="35">
        <f>IF(A21="","",IFERROR(V21*'Paramètres &amp; consignes'!$B$12,0))</f>
        <v/>
      </c>
      <c r="Q21" s="35">
        <f>IF(A21="","",IF(L21&gt;0,'Paramètres &amp; consignes'!$B$9,0))</f>
        <v/>
      </c>
      <c r="R21" s="35">
        <f>IF(A21="","",IFERROR(O21+P21+Q21,0))</f>
        <v/>
      </c>
      <c r="S21" s="11">
        <f>IF(A21="","",IF(L21=0,"Absence",IF(M21&gt;0,"Heures supplémentaires",IF(M21&lt;0,"Départ anticipé","Conforme"))))</f>
        <v/>
      </c>
      <c r="T21" s="6" t="n"/>
      <c r="U21" s="6" t="n"/>
      <c r="V21" s="8" t="n"/>
    </row>
    <row r="22">
      <c r="A22" s="33" t="n"/>
      <c r="B22" s="12">
        <f>IF(A22="","",IF(MOD(A22-1,7)=1,"Lundi",IF(MOD(A22-1,7)=2,"Mardi",IF(MOD(A22-1,7)=3,"Mercredi",IF(MOD(A22-1,7)=4,"Jeudi",IF(MOD(A22-1,7)=5,"Vendredi",IF(MOD(A22-1,7)=6,"Samedi","Dimanche"))))))</f>
        <v/>
      </c>
      <c r="C22" s="6" t="n"/>
      <c r="D22" s="6" t="n"/>
      <c r="E22" s="6" t="n"/>
      <c r="F22" s="34" t="n"/>
      <c r="G22" s="34" t="n"/>
      <c r="H22" s="34" t="n"/>
      <c r="I22" s="34" t="n"/>
      <c r="J22" s="8" t="n"/>
      <c r="K22" s="13">
        <f>IF(A22="","",IF(OR(F22="",G22=""),0,IFERROR((G22-F22)*24,0)))</f>
        <v/>
      </c>
      <c r="L22" s="13">
        <f>IF(A22="","",IF(OR(H22="",I22=""),0,IFERROR((I22-H22)*24-J22,0)))</f>
        <v/>
      </c>
      <c r="M22" s="13">
        <f>IF(A22="","",IF(L22=0,0,L22-K22))</f>
        <v/>
      </c>
      <c r="N22" s="36">
        <f>IF(A22="","",IFERROR(VLOOKUP(U22,'Paramètres &amp; consignes'!$D$5:$E$7,2,FALSE),0))</f>
        <v/>
      </c>
      <c r="O22" s="36">
        <f>IF(A22="","",IFERROR(MIN(L22,K22)*N22+MAX(M22,0)*N22*(1+'Paramètres &amp; consignes'!$B$13),0))</f>
        <v/>
      </c>
      <c r="P22" s="36">
        <f>IF(A22="","",IFERROR(V22*'Paramètres &amp; consignes'!$B$12,0))</f>
        <v/>
      </c>
      <c r="Q22" s="36">
        <f>IF(A22="","",IF(L22&gt;0,'Paramètres &amp; consignes'!$B$9,0))</f>
        <v/>
      </c>
      <c r="R22" s="36">
        <f>IF(A22="","",IFERROR(O22+P22+Q22,0))</f>
        <v/>
      </c>
      <c r="S22" s="15">
        <f>IF(A22="","",IF(L22=0,"Absence",IF(M22&gt;0,"Heures supplémentaires",IF(M22&lt;0,"Départ anticipé","Conforme"))))</f>
        <v/>
      </c>
      <c r="T22" s="6" t="n"/>
      <c r="U22" s="6" t="n"/>
      <c r="V22" s="8" t="n"/>
    </row>
    <row r="23">
      <c r="A23" s="33" t="n"/>
      <c r="B23" s="5">
        <f>IF(A23="","",IF(MOD(A23-1,7)=1,"Lundi",IF(MOD(A23-1,7)=2,"Mardi",IF(MOD(A23-1,7)=3,"Mercredi",IF(MOD(A23-1,7)=4,"Jeudi",IF(MOD(A23-1,7)=5,"Vendredi",IF(MOD(A23-1,7)=6,"Samedi","Dimanche"))))))</f>
        <v/>
      </c>
      <c r="C23" s="6" t="n"/>
      <c r="D23" s="6" t="n"/>
      <c r="E23" s="6" t="n"/>
      <c r="F23" s="34" t="n"/>
      <c r="G23" s="34" t="n"/>
      <c r="H23" s="34" t="n"/>
      <c r="I23" s="34" t="n"/>
      <c r="J23" s="8" t="n"/>
      <c r="K23" s="9">
        <f>IF(A23="","",IF(OR(F23="",G23=""),0,IFERROR((G23-F23)*24,0)))</f>
        <v/>
      </c>
      <c r="L23" s="9">
        <f>IF(A23="","",IF(OR(H23="",I23=""),0,IFERROR((I23-H23)*24-J23,0)))</f>
        <v/>
      </c>
      <c r="M23" s="9">
        <f>IF(A23="","",IF(L23=0,0,L23-K23))</f>
        <v/>
      </c>
      <c r="N23" s="35">
        <f>IF(A23="","",IFERROR(VLOOKUP(U23,'Paramètres &amp; consignes'!$D$5:$E$7,2,FALSE),0))</f>
        <v/>
      </c>
      <c r="O23" s="35">
        <f>IF(A23="","",IFERROR(MIN(L23,K23)*N23+MAX(M23,0)*N23*(1+'Paramètres &amp; consignes'!$B$13),0))</f>
        <v/>
      </c>
      <c r="P23" s="35">
        <f>IF(A23="","",IFERROR(V23*'Paramètres &amp; consignes'!$B$12,0))</f>
        <v/>
      </c>
      <c r="Q23" s="35">
        <f>IF(A23="","",IF(L23&gt;0,'Paramètres &amp; consignes'!$B$9,0))</f>
        <v/>
      </c>
      <c r="R23" s="35">
        <f>IF(A23="","",IFERROR(O23+P23+Q23,0))</f>
        <v/>
      </c>
      <c r="S23" s="11">
        <f>IF(A23="","",IF(L23=0,"Absence",IF(M23&gt;0,"Heures supplémentaires",IF(M23&lt;0,"Départ anticipé","Conforme"))))</f>
        <v/>
      </c>
      <c r="T23" s="6" t="n"/>
      <c r="U23" s="6" t="n"/>
      <c r="V23" s="8" t="n"/>
    </row>
    <row r="24">
      <c r="A24" s="33" t="n"/>
      <c r="B24" s="12">
        <f>IF(A24="","",IF(MOD(A24-1,7)=1,"Lundi",IF(MOD(A24-1,7)=2,"Mardi",IF(MOD(A24-1,7)=3,"Mercredi",IF(MOD(A24-1,7)=4,"Jeudi",IF(MOD(A24-1,7)=5,"Vendredi",IF(MOD(A24-1,7)=6,"Samedi","Dimanche"))))))</f>
        <v/>
      </c>
      <c r="C24" s="6" t="n"/>
      <c r="D24" s="6" t="n"/>
      <c r="E24" s="6" t="n"/>
      <c r="F24" s="34" t="n"/>
      <c r="G24" s="34" t="n"/>
      <c r="H24" s="34" t="n"/>
      <c r="I24" s="34" t="n"/>
      <c r="J24" s="8" t="n"/>
      <c r="K24" s="13">
        <f>IF(A24="","",IF(OR(F24="",G24=""),0,IFERROR((G24-F24)*24,0)))</f>
        <v/>
      </c>
      <c r="L24" s="13">
        <f>IF(A24="","",IF(OR(H24="",I24=""),0,IFERROR((I24-H24)*24-J24,0)))</f>
        <v/>
      </c>
      <c r="M24" s="13">
        <f>IF(A24="","",IF(L24=0,0,L24-K24))</f>
        <v/>
      </c>
      <c r="N24" s="36">
        <f>IF(A24="","",IFERROR(VLOOKUP(U24,'Paramètres &amp; consignes'!$D$5:$E$7,2,FALSE),0))</f>
        <v/>
      </c>
      <c r="O24" s="36">
        <f>IF(A24="","",IFERROR(MIN(L24,K24)*N24+MAX(M24,0)*N24*(1+'Paramètres &amp; consignes'!$B$13),0))</f>
        <v/>
      </c>
      <c r="P24" s="36">
        <f>IF(A24="","",IFERROR(V24*'Paramètres &amp; consignes'!$B$12,0))</f>
        <v/>
      </c>
      <c r="Q24" s="36">
        <f>IF(A24="","",IF(L24&gt;0,'Paramètres &amp; consignes'!$B$9,0))</f>
        <v/>
      </c>
      <c r="R24" s="36">
        <f>IF(A24="","",IFERROR(O24+P24+Q24,0))</f>
        <v/>
      </c>
      <c r="S24" s="15">
        <f>IF(A24="","",IF(L24=0,"Absence",IF(M24&gt;0,"Heures supplémentaires",IF(M24&lt;0,"Départ anticipé","Conforme"))))</f>
        <v/>
      </c>
      <c r="T24" s="6" t="n"/>
      <c r="U24" s="6" t="n"/>
      <c r="V24" s="8" t="n"/>
    </row>
    <row r="25">
      <c r="A25" s="33" t="n"/>
      <c r="B25" s="5">
        <f>IF(A25="","",IF(MOD(A25-1,7)=1,"Lundi",IF(MOD(A25-1,7)=2,"Mardi",IF(MOD(A25-1,7)=3,"Mercredi",IF(MOD(A25-1,7)=4,"Jeudi",IF(MOD(A25-1,7)=5,"Vendredi",IF(MOD(A25-1,7)=6,"Samedi","Dimanche"))))))</f>
        <v/>
      </c>
      <c r="C25" s="6" t="n"/>
      <c r="D25" s="6" t="n"/>
      <c r="E25" s="6" t="n"/>
      <c r="F25" s="34" t="n"/>
      <c r="G25" s="34" t="n"/>
      <c r="H25" s="34" t="n"/>
      <c r="I25" s="34" t="n"/>
      <c r="J25" s="8" t="n"/>
      <c r="K25" s="9">
        <f>IF(A25="","",IF(OR(F25="",G25=""),0,IFERROR((G25-F25)*24,0)))</f>
        <v/>
      </c>
      <c r="L25" s="9">
        <f>IF(A25="","",IF(OR(H25="",I25=""),0,IFERROR((I25-H25)*24-J25,0)))</f>
        <v/>
      </c>
      <c r="M25" s="9">
        <f>IF(A25="","",IF(L25=0,0,L25-K25))</f>
        <v/>
      </c>
      <c r="N25" s="35">
        <f>IF(A25="","",IFERROR(VLOOKUP(U25,'Paramètres &amp; consignes'!$D$5:$E$7,2,FALSE),0))</f>
        <v/>
      </c>
      <c r="O25" s="35">
        <f>IF(A25="","",IFERROR(MIN(L25,K25)*N25+MAX(M25,0)*N25*(1+'Paramètres &amp; consignes'!$B$13),0))</f>
        <v/>
      </c>
      <c r="P25" s="35">
        <f>IF(A25="","",IFERROR(V25*'Paramètres &amp; consignes'!$B$12,0))</f>
        <v/>
      </c>
      <c r="Q25" s="35">
        <f>IF(A25="","",IF(L25&gt;0,'Paramètres &amp; consignes'!$B$9,0))</f>
        <v/>
      </c>
      <c r="R25" s="35">
        <f>IF(A25="","",IFERROR(O25+P25+Q25,0))</f>
        <v/>
      </c>
      <c r="S25" s="11">
        <f>IF(A25="","",IF(L25=0,"Absence",IF(M25&gt;0,"Heures supplémentaires",IF(M25&lt;0,"Départ anticipé","Conforme"))))</f>
        <v/>
      </c>
      <c r="T25" s="6" t="n"/>
      <c r="U25" s="6" t="n"/>
      <c r="V25" s="8" t="n"/>
    </row>
    <row r="26">
      <c r="A26" s="33" t="n"/>
      <c r="B26" s="12">
        <f>IF(A26="","",IF(MOD(A26-1,7)=1,"Lundi",IF(MOD(A26-1,7)=2,"Mardi",IF(MOD(A26-1,7)=3,"Mercredi",IF(MOD(A26-1,7)=4,"Jeudi",IF(MOD(A26-1,7)=5,"Vendredi",IF(MOD(A26-1,7)=6,"Samedi","Dimanche"))))))</f>
        <v/>
      </c>
      <c r="C26" s="6" t="n"/>
      <c r="D26" s="6" t="n"/>
      <c r="E26" s="6" t="n"/>
      <c r="F26" s="34" t="n"/>
      <c r="G26" s="34" t="n"/>
      <c r="H26" s="34" t="n"/>
      <c r="I26" s="34" t="n"/>
      <c r="J26" s="8" t="n"/>
      <c r="K26" s="13">
        <f>IF(A26="","",IF(OR(F26="",G26=""),0,IFERROR((G26-F26)*24,0)))</f>
        <v/>
      </c>
      <c r="L26" s="13">
        <f>IF(A26="","",IF(OR(H26="",I26=""),0,IFERROR((I26-H26)*24-J26,0)))</f>
        <v/>
      </c>
      <c r="M26" s="13">
        <f>IF(A26="","",IF(L26=0,0,L26-K26))</f>
        <v/>
      </c>
      <c r="N26" s="36">
        <f>IF(A26="","",IFERROR(VLOOKUP(U26,'Paramètres &amp; consignes'!$D$5:$E$7,2,FALSE),0))</f>
        <v/>
      </c>
      <c r="O26" s="36">
        <f>IF(A26="","",IFERROR(MIN(L26,K26)*N26+MAX(M26,0)*N26*(1+'Paramètres &amp; consignes'!$B$13),0))</f>
        <v/>
      </c>
      <c r="P26" s="36">
        <f>IF(A26="","",IFERROR(V26*'Paramètres &amp; consignes'!$B$12,0))</f>
        <v/>
      </c>
      <c r="Q26" s="36">
        <f>IF(A26="","",IF(L26&gt;0,'Paramètres &amp; consignes'!$B$9,0))</f>
        <v/>
      </c>
      <c r="R26" s="36">
        <f>IF(A26="","",IFERROR(O26+P26+Q26,0))</f>
        <v/>
      </c>
      <c r="S26" s="15">
        <f>IF(A26="","",IF(L26=0,"Absence",IF(M26&gt;0,"Heures supplémentaires",IF(M26&lt;0,"Départ anticipé","Conforme"))))</f>
        <v/>
      </c>
      <c r="T26" s="6" t="n"/>
      <c r="U26" s="6" t="n"/>
      <c r="V26" s="8" t="n"/>
    </row>
    <row r="27">
      <c r="A27" s="33" t="n"/>
      <c r="B27" s="5">
        <f>IF(A27="","",IF(MOD(A27-1,7)=1,"Lundi",IF(MOD(A27-1,7)=2,"Mardi",IF(MOD(A27-1,7)=3,"Mercredi",IF(MOD(A27-1,7)=4,"Jeudi",IF(MOD(A27-1,7)=5,"Vendredi",IF(MOD(A27-1,7)=6,"Samedi","Dimanche"))))))</f>
        <v/>
      </c>
      <c r="C27" s="6" t="n"/>
      <c r="D27" s="6" t="n"/>
      <c r="E27" s="6" t="n"/>
      <c r="F27" s="34" t="n"/>
      <c r="G27" s="34" t="n"/>
      <c r="H27" s="34" t="n"/>
      <c r="I27" s="34" t="n"/>
      <c r="J27" s="8" t="n"/>
      <c r="K27" s="9">
        <f>IF(A27="","",IF(OR(F27="",G27=""),0,IFERROR((G27-F27)*24,0)))</f>
        <v/>
      </c>
      <c r="L27" s="9">
        <f>IF(A27="","",IF(OR(H27="",I27=""),0,IFERROR((I27-H27)*24-J27,0)))</f>
        <v/>
      </c>
      <c r="M27" s="9">
        <f>IF(A27="","",IF(L27=0,0,L27-K27))</f>
        <v/>
      </c>
      <c r="N27" s="35">
        <f>IF(A27="","",IFERROR(VLOOKUP(U27,'Paramètres &amp; consignes'!$D$5:$E$7,2,FALSE),0))</f>
        <v/>
      </c>
      <c r="O27" s="35">
        <f>IF(A27="","",IFERROR(MIN(L27,K27)*N27+MAX(M27,0)*N27*(1+'Paramètres &amp; consignes'!$B$13),0))</f>
        <v/>
      </c>
      <c r="P27" s="35">
        <f>IF(A27="","",IFERROR(V27*'Paramètres &amp; consignes'!$B$12,0))</f>
        <v/>
      </c>
      <c r="Q27" s="35">
        <f>IF(A27="","",IF(L27&gt;0,'Paramètres &amp; consignes'!$B$9,0))</f>
        <v/>
      </c>
      <c r="R27" s="35">
        <f>IF(A27="","",IFERROR(O27+P27+Q27,0))</f>
        <v/>
      </c>
      <c r="S27" s="11">
        <f>IF(A27="","",IF(L27=0,"Absence",IF(M27&gt;0,"Heures supplémentaires",IF(M27&lt;0,"Départ anticipé","Conforme"))))</f>
        <v/>
      </c>
      <c r="T27" s="6" t="n"/>
      <c r="U27" s="6" t="n"/>
      <c r="V27" s="8" t="n"/>
    </row>
    <row r="28">
      <c r="A28" s="33" t="n"/>
      <c r="B28" s="12">
        <f>IF(A28="","",IF(MOD(A28-1,7)=1,"Lundi",IF(MOD(A28-1,7)=2,"Mardi",IF(MOD(A28-1,7)=3,"Mercredi",IF(MOD(A28-1,7)=4,"Jeudi",IF(MOD(A28-1,7)=5,"Vendredi",IF(MOD(A28-1,7)=6,"Samedi","Dimanche"))))))</f>
        <v/>
      </c>
      <c r="C28" s="6" t="n"/>
      <c r="D28" s="6" t="n"/>
      <c r="E28" s="6" t="n"/>
      <c r="F28" s="34" t="n"/>
      <c r="G28" s="34" t="n"/>
      <c r="H28" s="34" t="n"/>
      <c r="I28" s="34" t="n"/>
      <c r="J28" s="8" t="n"/>
      <c r="K28" s="13">
        <f>IF(A28="","",IF(OR(F28="",G28=""),0,IFERROR((G28-F28)*24,0)))</f>
        <v/>
      </c>
      <c r="L28" s="13">
        <f>IF(A28="","",IF(OR(H28="",I28=""),0,IFERROR((I28-H28)*24-J28,0)))</f>
        <v/>
      </c>
      <c r="M28" s="13">
        <f>IF(A28="","",IF(L28=0,0,L28-K28))</f>
        <v/>
      </c>
      <c r="N28" s="36">
        <f>IF(A28="","",IFERROR(VLOOKUP(U28,'Paramètres &amp; consignes'!$D$5:$E$7,2,FALSE),0))</f>
        <v/>
      </c>
      <c r="O28" s="36">
        <f>IF(A28="","",IFERROR(MIN(L28,K28)*N28+MAX(M28,0)*N28*(1+'Paramètres &amp; consignes'!$B$13),0))</f>
        <v/>
      </c>
      <c r="P28" s="36">
        <f>IF(A28="","",IFERROR(V28*'Paramètres &amp; consignes'!$B$12,0))</f>
        <v/>
      </c>
      <c r="Q28" s="36">
        <f>IF(A28="","",IF(L28&gt;0,'Paramètres &amp; consignes'!$B$9,0))</f>
        <v/>
      </c>
      <c r="R28" s="36">
        <f>IF(A28="","",IFERROR(O28+P28+Q28,0))</f>
        <v/>
      </c>
      <c r="S28" s="15">
        <f>IF(A28="","",IF(L28=0,"Absence",IF(M28&gt;0,"Heures supplémentaires",IF(M28&lt;0,"Départ anticipé","Conforme"))))</f>
        <v/>
      </c>
      <c r="T28" s="6" t="n"/>
      <c r="U28" s="6" t="n"/>
      <c r="V28" s="8" t="n"/>
    </row>
    <row r="29">
      <c r="A29" s="33" t="n"/>
      <c r="B29" s="5">
        <f>IF(A29="","",IF(MOD(A29-1,7)=1,"Lundi",IF(MOD(A29-1,7)=2,"Mardi",IF(MOD(A29-1,7)=3,"Mercredi",IF(MOD(A29-1,7)=4,"Jeudi",IF(MOD(A29-1,7)=5,"Vendredi",IF(MOD(A29-1,7)=6,"Samedi","Dimanche"))))))</f>
        <v/>
      </c>
      <c r="C29" s="6" t="n"/>
      <c r="D29" s="6" t="n"/>
      <c r="E29" s="6" t="n"/>
      <c r="F29" s="34" t="n"/>
      <c r="G29" s="34" t="n"/>
      <c r="H29" s="34" t="n"/>
      <c r="I29" s="34" t="n"/>
      <c r="J29" s="8" t="n"/>
      <c r="K29" s="9">
        <f>IF(A29="","",IF(OR(F29="",G29=""),0,IFERROR((G29-F29)*24,0)))</f>
        <v/>
      </c>
      <c r="L29" s="9">
        <f>IF(A29="","",IF(OR(H29="",I29=""),0,IFERROR((I29-H29)*24-J29,0)))</f>
        <v/>
      </c>
      <c r="M29" s="9">
        <f>IF(A29="","",IF(L29=0,0,L29-K29))</f>
        <v/>
      </c>
      <c r="N29" s="35">
        <f>IF(A29="","",IFERROR(VLOOKUP(U29,'Paramètres &amp; consignes'!$D$5:$E$7,2,FALSE),0))</f>
        <v/>
      </c>
      <c r="O29" s="35">
        <f>IF(A29="","",IFERROR(MIN(L29,K29)*N29+MAX(M29,0)*N29*(1+'Paramètres &amp; consignes'!$B$13),0))</f>
        <v/>
      </c>
      <c r="P29" s="35">
        <f>IF(A29="","",IFERROR(V29*'Paramètres &amp; consignes'!$B$12,0))</f>
        <v/>
      </c>
      <c r="Q29" s="35">
        <f>IF(A29="","",IF(L29&gt;0,'Paramètres &amp; consignes'!$B$9,0))</f>
        <v/>
      </c>
      <c r="R29" s="35">
        <f>IF(A29="","",IFERROR(O29+P29+Q29,0))</f>
        <v/>
      </c>
      <c r="S29" s="11">
        <f>IF(A29="","",IF(L29=0,"Absence",IF(M29&gt;0,"Heures supplémentaires",IF(M29&lt;0,"Départ anticipé","Conforme"))))</f>
        <v/>
      </c>
      <c r="T29" s="6" t="n"/>
      <c r="U29" s="6" t="n"/>
      <c r="V29" s="8" t="n"/>
    </row>
    <row r="30">
      <c r="A30" s="33" t="n"/>
      <c r="B30" s="12">
        <f>IF(A30="","",IF(MOD(A30-1,7)=1,"Lundi",IF(MOD(A30-1,7)=2,"Mardi",IF(MOD(A30-1,7)=3,"Mercredi",IF(MOD(A30-1,7)=4,"Jeudi",IF(MOD(A30-1,7)=5,"Vendredi",IF(MOD(A30-1,7)=6,"Samedi","Dimanche"))))))</f>
        <v/>
      </c>
      <c r="C30" s="6" t="n"/>
      <c r="D30" s="6" t="n"/>
      <c r="E30" s="6" t="n"/>
      <c r="F30" s="34" t="n"/>
      <c r="G30" s="34" t="n"/>
      <c r="H30" s="34" t="n"/>
      <c r="I30" s="34" t="n"/>
      <c r="J30" s="8" t="n"/>
      <c r="K30" s="13">
        <f>IF(A30="","",IF(OR(F30="",G30=""),0,IFERROR((G30-F30)*24,0)))</f>
        <v/>
      </c>
      <c r="L30" s="13">
        <f>IF(A30="","",IF(OR(H30="",I30=""),0,IFERROR((I30-H30)*24-J30,0)))</f>
        <v/>
      </c>
      <c r="M30" s="13">
        <f>IF(A30="","",IF(L30=0,0,L30-K30))</f>
        <v/>
      </c>
      <c r="N30" s="36">
        <f>IF(A30="","",IFERROR(VLOOKUP(U30,'Paramètres &amp; consignes'!$D$5:$E$7,2,FALSE),0))</f>
        <v/>
      </c>
      <c r="O30" s="36">
        <f>IF(A30="","",IFERROR(MIN(L30,K30)*N30+MAX(M30,0)*N30*(1+'Paramètres &amp; consignes'!$B$13),0))</f>
        <v/>
      </c>
      <c r="P30" s="36">
        <f>IF(A30="","",IFERROR(V30*'Paramètres &amp; consignes'!$B$12,0))</f>
        <v/>
      </c>
      <c r="Q30" s="36">
        <f>IF(A30="","",IF(L30&gt;0,'Paramètres &amp; consignes'!$B$9,0))</f>
        <v/>
      </c>
      <c r="R30" s="36">
        <f>IF(A30="","",IFERROR(O30+P30+Q30,0))</f>
        <v/>
      </c>
      <c r="S30" s="15">
        <f>IF(A30="","",IF(L30=0,"Absence",IF(M30&gt;0,"Heures supplémentaires",IF(M30&lt;0,"Départ anticipé","Conforme"))))</f>
        <v/>
      </c>
      <c r="T30" s="6" t="n"/>
      <c r="U30" s="6" t="n"/>
      <c r="V30" s="8" t="n"/>
    </row>
    <row r="31">
      <c r="A31" s="33" t="n"/>
      <c r="B31" s="5">
        <f>IF(A31="","",IF(MOD(A31-1,7)=1,"Lundi",IF(MOD(A31-1,7)=2,"Mardi",IF(MOD(A31-1,7)=3,"Mercredi",IF(MOD(A31-1,7)=4,"Jeudi",IF(MOD(A31-1,7)=5,"Vendredi",IF(MOD(A31-1,7)=6,"Samedi","Dimanche"))))))</f>
        <v/>
      </c>
      <c r="C31" s="6" t="n"/>
      <c r="D31" s="6" t="n"/>
      <c r="E31" s="6" t="n"/>
      <c r="F31" s="34" t="n"/>
      <c r="G31" s="34" t="n"/>
      <c r="H31" s="34" t="n"/>
      <c r="I31" s="34" t="n"/>
      <c r="J31" s="8" t="n"/>
      <c r="K31" s="9">
        <f>IF(A31="","",IF(OR(F31="",G31=""),0,IFERROR((G31-F31)*24,0)))</f>
        <v/>
      </c>
      <c r="L31" s="9">
        <f>IF(A31="","",IF(OR(H31="",I31=""),0,IFERROR((I31-H31)*24-J31,0)))</f>
        <v/>
      </c>
      <c r="M31" s="9">
        <f>IF(A31="","",IF(L31=0,0,L31-K31))</f>
        <v/>
      </c>
      <c r="N31" s="35">
        <f>IF(A31="","",IFERROR(VLOOKUP(U31,'Paramètres &amp; consignes'!$D$5:$E$7,2,FALSE),0))</f>
        <v/>
      </c>
      <c r="O31" s="35">
        <f>IF(A31="","",IFERROR(MIN(L31,K31)*N31+MAX(M31,0)*N31*(1+'Paramètres &amp; consignes'!$B$13),0))</f>
        <v/>
      </c>
      <c r="P31" s="35">
        <f>IF(A31="","",IFERROR(V31*'Paramètres &amp; consignes'!$B$12,0))</f>
        <v/>
      </c>
      <c r="Q31" s="35">
        <f>IF(A31="","",IF(L31&gt;0,'Paramètres &amp; consignes'!$B$9,0))</f>
        <v/>
      </c>
      <c r="R31" s="35">
        <f>IF(A31="","",IFERROR(O31+P31+Q31,0))</f>
        <v/>
      </c>
      <c r="S31" s="11">
        <f>IF(A31="","",IF(L31=0,"Absence",IF(M31&gt;0,"Heures supplémentaires",IF(M31&lt;0,"Départ anticipé","Conforme"))))</f>
        <v/>
      </c>
      <c r="T31" s="6" t="n"/>
      <c r="U31" s="6" t="n"/>
      <c r="V31" s="8" t="n"/>
    </row>
    <row r="32">
      <c r="A32" s="33" t="n"/>
      <c r="B32" s="12">
        <f>IF(A32="","",IF(MOD(A32-1,7)=1,"Lundi",IF(MOD(A32-1,7)=2,"Mardi",IF(MOD(A32-1,7)=3,"Mercredi",IF(MOD(A32-1,7)=4,"Jeudi",IF(MOD(A32-1,7)=5,"Vendredi",IF(MOD(A32-1,7)=6,"Samedi","Dimanche"))))))</f>
        <v/>
      </c>
      <c r="C32" s="6" t="n"/>
      <c r="D32" s="6" t="n"/>
      <c r="E32" s="6" t="n"/>
      <c r="F32" s="34" t="n"/>
      <c r="G32" s="34" t="n"/>
      <c r="H32" s="34" t="n"/>
      <c r="I32" s="34" t="n"/>
      <c r="J32" s="8" t="n"/>
      <c r="K32" s="13">
        <f>IF(A32="","",IF(OR(F32="",G32=""),0,IFERROR((G32-F32)*24,0)))</f>
        <v/>
      </c>
      <c r="L32" s="13">
        <f>IF(A32="","",IF(OR(H32="",I32=""),0,IFERROR((I32-H32)*24-J32,0)))</f>
        <v/>
      </c>
      <c r="M32" s="13">
        <f>IF(A32="","",IF(L32=0,0,L32-K32))</f>
        <v/>
      </c>
      <c r="N32" s="36">
        <f>IF(A32="","",IFERROR(VLOOKUP(U32,'Paramètres &amp; consignes'!$D$5:$E$7,2,FALSE),0))</f>
        <v/>
      </c>
      <c r="O32" s="36">
        <f>IF(A32="","",IFERROR(MIN(L32,K32)*N32+MAX(M32,0)*N32*(1+'Paramètres &amp; consignes'!$B$13),0))</f>
        <v/>
      </c>
      <c r="P32" s="36">
        <f>IF(A32="","",IFERROR(V32*'Paramètres &amp; consignes'!$B$12,0))</f>
        <v/>
      </c>
      <c r="Q32" s="36">
        <f>IF(A32="","",IF(L32&gt;0,'Paramètres &amp; consignes'!$B$9,0))</f>
        <v/>
      </c>
      <c r="R32" s="36">
        <f>IF(A32="","",IFERROR(O32+P32+Q32,0))</f>
        <v/>
      </c>
      <c r="S32" s="15">
        <f>IF(A32="","",IF(L32=0,"Absence",IF(M32&gt;0,"Heures supplémentaires",IF(M32&lt;0,"Départ anticipé","Conforme"))))</f>
        <v/>
      </c>
      <c r="T32" s="6" t="n"/>
      <c r="U32" s="6" t="n"/>
      <c r="V32" s="8" t="n"/>
    </row>
    <row r="33">
      <c r="A33" s="33" t="n"/>
      <c r="B33" s="5">
        <f>IF(A33="","",IF(MOD(A33-1,7)=1,"Lundi",IF(MOD(A33-1,7)=2,"Mardi",IF(MOD(A33-1,7)=3,"Mercredi",IF(MOD(A33-1,7)=4,"Jeudi",IF(MOD(A33-1,7)=5,"Vendredi",IF(MOD(A33-1,7)=6,"Samedi","Dimanche"))))))</f>
        <v/>
      </c>
      <c r="C33" s="6" t="n"/>
      <c r="D33" s="6" t="n"/>
      <c r="E33" s="6" t="n"/>
      <c r="F33" s="34" t="n"/>
      <c r="G33" s="34" t="n"/>
      <c r="H33" s="34" t="n"/>
      <c r="I33" s="34" t="n"/>
      <c r="J33" s="8" t="n"/>
      <c r="K33" s="9">
        <f>IF(A33="","",IF(OR(F33="",G33=""),0,IFERROR((G33-F33)*24,0)))</f>
        <v/>
      </c>
      <c r="L33" s="9">
        <f>IF(A33="","",IF(OR(H33="",I33=""),0,IFERROR((I33-H33)*24-J33,0)))</f>
        <v/>
      </c>
      <c r="M33" s="9">
        <f>IF(A33="","",IF(L33=0,0,L33-K33))</f>
        <v/>
      </c>
      <c r="N33" s="35">
        <f>IF(A33="","",IFERROR(VLOOKUP(U33,'Paramètres &amp; consignes'!$D$5:$E$7,2,FALSE),0))</f>
        <v/>
      </c>
      <c r="O33" s="35">
        <f>IF(A33="","",IFERROR(MIN(L33,K33)*N33+MAX(M33,0)*N33*(1+'Paramètres &amp; consignes'!$B$13),0))</f>
        <v/>
      </c>
      <c r="P33" s="35">
        <f>IF(A33="","",IFERROR(V33*'Paramètres &amp; consignes'!$B$12,0))</f>
        <v/>
      </c>
      <c r="Q33" s="35">
        <f>IF(A33="","",IF(L33&gt;0,'Paramètres &amp; consignes'!$B$9,0))</f>
        <v/>
      </c>
      <c r="R33" s="35">
        <f>IF(A33="","",IFERROR(O33+P33+Q33,0))</f>
        <v/>
      </c>
      <c r="S33" s="11">
        <f>IF(A33="","",IF(L33=0,"Absence",IF(M33&gt;0,"Heures supplémentaires",IF(M33&lt;0,"Départ anticipé","Conforme"))))</f>
        <v/>
      </c>
      <c r="T33" s="6" t="n"/>
      <c r="U33" s="6" t="n"/>
      <c r="V33" s="8" t="n"/>
    </row>
    <row r="34">
      <c r="A34" s="33" t="n"/>
      <c r="B34" s="12">
        <f>IF(A34="","",IF(MOD(A34-1,7)=1,"Lundi",IF(MOD(A34-1,7)=2,"Mardi",IF(MOD(A34-1,7)=3,"Mercredi",IF(MOD(A34-1,7)=4,"Jeudi",IF(MOD(A34-1,7)=5,"Vendredi",IF(MOD(A34-1,7)=6,"Samedi","Dimanche"))))))</f>
        <v/>
      </c>
      <c r="C34" s="6" t="n"/>
      <c r="D34" s="6" t="n"/>
      <c r="E34" s="6" t="n"/>
      <c r="F34" s="34" t="n"/>
      <c r="G34" s="34" t="n"/>
      <c r="H34" s="34" t="n"/>
      <c r="I34" s="34" t="n"/>
      <c r="J34" s="8" t="n"/>
      <c r="K34" s="13">
        <f>IF(A34="","",IF(OR(F34="",G34=""),0,IFERROR((G34-F34)*24,0)))</f>
        <v/>
      </c>
      <c r="L34" s="13">
        <f>IF(A34="","",IF(OR(H34="",I34=""),0,IFERROR((I34-H34)*24-J34,0)))</f>
        <v/>
      </c>
      <c r="M34" s="13">
        <f>IF(A34="","",IF(L34=0,0,L34-K34))</f>
        <v/>
      </c>
      <c r="N34" s="36">
        <f>IF(A34="","",IFERROR(VLOOKUP(U34,'Paramètres &amp; consignes'!$D$5:$E$7,2,FALSE),0))</f>
        <v/>
      </c>
      <c r="O34" s="36">
        <f>IF(A34="","",IFERROR(MIN(L34,K34)*N34+MAX(M34,0)*N34*(1+'Paramètres &amp; consignes'!$B$13),0))</f>
        <v/>
      </c>
      <c r="P34" s="36">
        <f>IF(A34="","",IFERROR(V34*'Paramètres &amp; consignes'!$B$12,0))</f>
        <v/>
      </c>
      <c r="Q34" s="36">
        <f>IF(A34="","",IF(L34&gt;0,'Paramètres &amp; consignes'!$B$9,0))</f>
        <v/>
      </c>
      <c r="R34" s="36">
        <f>IF(A34="","",IFERROR(O34+P34+Q34,0))</f>
        <v/>
      </c>
      <c r="S34" s="15">
        <f>IF(A34="","",IF(L34=0,"Absence",IF(M34&gt;0,"Heures supplémentaires",IF(M34&lt;0,"Départ anticipé","Conforme"))))</f>
        <v/>
      </c>
      <c r="T34" s="6" t="n"/>
      <c r="U34" s="6" t="n"/>
      <c r="V34" s="8" t="n"/>
    </row>
    <row r="35">
      <c r="A35" s="33" t="n"/>
      <c r="B35" s="5">
        <f>IF(A35="","",IF(MOD(A35-1,7)=1,"Lundi",IF(MOD(A35-1,7)=2,"Mardi",IF(MOD(A35-1,7)=3,"Mercredi",IF(MOD(A35-1,7)=4,"Jeudi",IF(MOD(A35-1,7)=5,"Vendredi",IF(MOD(A35-1,7)=6,"Samedi","Dimanche"))))))</f>
        <v/>
      </c>
      <c r="C35" s="6" t="n"/>
      <c r="D35" s="6" t="n"/>
      <c r="E35" s="6" t="n"/>
      <c r="F35" s="34" t="n"/>
      <c r="G35" s="34" t="n"/>
      <c r="H35" s="34" t="n"/>
      <c r="I35" s="34" t="n"/>
      <c r="J35" s="8" t="n"/>
      <c r="K35" s="9">
        <f>IF(A35="","",IF(OR(F35="",G35=""),0,IFERROR((G35-F35)*24,0)))</f>
        <v/>
      </c>
      <c r="L35" s="9">
        <f>IF(A35="","",IF(OR(H35="",I35=""),0,IFERROR((I35-H35)*24-J35,0)))</f>
        <v/>
      </c>
      <c r="M35" s="9">
        <f>IF(A35="","",IF(L35=0,0,L35-K35))</f>
        <v/>
      </c>
      <c r="N35" s="35">
        <f>IF(A35="","",IFERROR(VLOOKUP(U35,'Paramètres &amp; consignes'!$D$5:$E$7,2,FALSE),0))</f>
        <v/>
      </c>
      <c r="O35" s="35">
        <f>IF(A35="","",IFERROR(MIN(L35,K35)*N35+MAX(M35,0)*N35*(1+'Paramètres &amp; consignes'!$B$13),0))</f>
        <v/>
      </c>
      <c r="P35" s="35">
        <f>IF(A35="","",IFERROR(V35*'Paramètres &amp; consignes'!$B$12,0))</f>
        <v/>
      </c>
      <c r="Q35" s="35">
        <f>IF(A35="","",IF(L35&gt;0,'Paramètres &amp; consignes'!$B$9,0))</f>
        <v/>
      </c>
      <c r="R35" s="35">
        <f>IF(A35="","",IFERROR(O35+P35+Q35,0))</f>
        <v/>
      </c>
      <c r="S35" s="11">
        <f>IF(A35="","",IF(L35=0,"Absence",IF(M35&gt;0,"Heures supplémentaires",IF(M35&lt;0,"Départ anticipé","Conforme"))))</f>
        <v/>
      </c>
      <c r="T35" s="6" t="n"/>
      <c r="U35" s="6" t="n"/>
      <c r="V35" s="8" t="n"/>
    </row>
    <row r="36">
      <c r="A36" s="33" t="n"/>
      <c r="B36" s="12">
        <f>IF(A36="","",IF(MOD(A36-1,7)=1,"Lundi",IF(MOD(A36-1,7)=2,"Mardi",IF(MOD(A36-1,7)=3,"Mercredi",IF(MOD(A36-1,7)=4,"Jeudi",IF(MOD(A36-1,7)=5,"Vendredi",IF(MOD(A36-1,7)=6,"Samedi","Dimanche"))))))</f>
        <v/>
      </c>
      <c r="C36" s="6" t="n"/>
      <c r="D36" s="6" t="n"/>
      <c r="E36" s="6" t="n"/>
      <c r="F36" s="34" t="n"/>
      <c r="G36" s="34" t="n"/>
      <c r="H36" s="34" t="n"/>
      <c r="I36" s="34" t="n"/>
      <c r="J36" s="8" t="n"/>
      <c r="K36" s="13">
        <f>IF(A36="","",IF(OR(F36="",G36=""),0,IFERROR((G36-F36)*24,0)))</f>
        <v/>
      </c>
      <c r="L36" s="13">
        <f>IF(A36="","",IF(OR(H36="",I36=""),0,IFERROR((I36-H36)*24-J36,0)))</f>
        <v/>
      </c>
      <c r="M36" s="13">
        <f>IF(A36="","",IF(L36=0,0,L36-K36))</f>
        <v/>
      </c>
      <c r="N36" s="36">
        <f>IF(A36="","",IFERROR(VLOOKUP(U36,'Paramètres &amp; consignes'!$D$5:$E$7,2,FALSE),0))</f>
        <v/>
      </c>
      <c r="O36" s="36">
        <f>IF(A36="","",IFERROR(MIN(L36,K36)*N36+MAX(M36,0)*N36*(1+'Paramètres &amp; consignes'!$B$13),0))</f>
        <v/>
      </c>
      <c r="P36" s="36">
        <f>IF(A36="","",IFERROR(V36*'Paramètres &amp; consignes'!$B$12,0))</f>
        <v/>
      </c>
      <c r="Q36" s="36">
        <f>IF(A36="","",IF(L36&gt;0,'Paramètres &amp; consignes'!$B$9,0))</f>
        <v/>
      </c>
      <c r="R36" s="36">
        <f>IF(A36="","",IFERROR(O36+P36+Q36,0))</f>
        <v/>
      </c>
      <c r="S36" s="15">
        <f>IF(A36="","",IF(L36=0,"Absence",IF(M36&gt;0,"Heures supplémentaires",IF(M36&lt;0,"Départ anticipé","Conforme"))))</f>
        <v/>
      </c>
      <c r="T36" s="6" t="n"/>
      <c r="U36" s="6" t="n"/>
      <c r="V36" s="8" t="n"/>
    </row>
    <row r="37">
      <c r="A37" s="33" t="n"/>
      <c r="B37" s="5">
        <f>IF(A37="","",IF(MOD(A37-1,7)=1,"Lundi",IF(MOD(A37-1,7)=2,"Mardi",IF(MOD(A37-1,7)=3,"Mercredi",IF(MOD(A37-1,7)=4,"Jeudi",IF(MOD(A37-1,7)=5,"Vendredi",IF(MOD(A37-1,7)=6,"Samedi","Dimanche"))))))</f>
        <v/>
      </c>
      <c r="C37" s="6" t="n"/>
      <c r="D37" s="6" t="n"/>
      <c r="E37" s="6" t="n"/>
      <c r="F37" s="34" t="n"/>
      <c r="G37" s="34" t="n"/>
      <c r="H37" s="34" t="n"/>
      <c r="I37" s="34" t="n"/>
      <c r="J37" s="8" t="n"/>
      <c r="K37" s="9">
        <f>IF(A37="","",IF(OR(F37="",G37=""),0,IFERROR((G37-F37)*24,0)))</f>
        <v/>
      </c>
      <c r="L37" s="9">
        <f>IF(A37="","",IF(OR(H37="",I37=""),0,IFERROR((I37-H37)*24-J37,0)))</f>
        <v/>
      </c>
      <c r="M37" s="9">
        <f>IF(A37="","",IF(L37=0,0,L37-K37))</f>
        <v/>
      </c>
      <c r="N37" s="35">
        <f>IF(A37="","",IFERROR(VLOOKUP(U37,'Paramètres &amp; consignes'!$D$5:$E$7,2,FALSE),0))</f>
        <v/>
      </c>
      <c r="O37" s="35">
        <f>IF(A37="","",IFERROR(MIN(L37,K37)*N37+MAX(M37,0)*N37*(1+'Paramètres &amp; consignes'!$B$13),0))</f>
        <v/>
      </c>
      <c r="P37" s="35">
        <f>IF(A37="","",IFERROR(V37*'Paramètres &amp; consignes'!$B$12,0))</f>
        <v/>
      </c>
      <c r="Q37" s="35">
        <f>IF(A37="","",IF(L37&gt;0,'Paramètres &amp; consignes'!$B$9,0))</f>
        <v/>
      </c>
      <c r="R37" s="35">
        <f>IF(A37="","",IFERROR(O37+P37+Q37,0))</f>
        <v/>
      </c>
      <c r="S37" s="11">
        <f>IF(A37="","",IF(L37=0,"Absence",IF(M37&gt;0,"Heures supplémentaires",IF(M37&lt;0,"Départ anticipé","Conforme"))))</f>
        <v/>
      </c>
      <c r="T37" s="6" t="n"/>
      <c r="U37" s="6" t="n"/>
      <c r="V37" s="8" t="n"/>
    </row>
    <row r="38">
      <c r="A38" s="33" t="n"/>
      <c r="B38" s="12">
        <f>IF(A38="","",IF(MOD(A38-1,7)=1,"Lundi",IF(MOD(A38-1,7)=2,"Mardi",IF(MOD(A38-1,7)=3,"Mercredi",IF(MOD(A38-1,7)=4,"Jeudi",IF(MOD(A38-1,7)=5,"Vendredi",IF(MOD(A38-1,7)=6,"Samedi","Dimanche"))))))</f>
        <v/>
      </c>
      <c r="C38" s="6" t="n"/>
      <c r="D38" s="6" t="n"/>
      <c r="E38" s="6" t="n"/>
      <c r="F38" s="34" t="n"/>
      <c r="G38" s="34" t="n"/>
      <c r="H38" s="34" t="n"/>
      <c r="I38" s="34" t="n"/>
      <c r="J38" s="8" t="n"/>
      <c r="K38" s="13">
        <f>IF(A38="","",IF(OR(F38="",G38=""),0,IFERROR((G38-F38)*24,0)))</f>
        <v/>
      </c>
      <c r="L38" s="13">
        <f>IF(A38="","",IF(OR(H38="",I38=""),0,IFERROR((I38-H38)*24-J38,0)))</f>
        <v/>
      </c>
      <c r="M38" s="13">
        <f>IF(A38="","",IF(L38=0,0,L38-K38))</f>
        <v/>
      </c>
      <c r="N38" s="36">
        <f>IF(A38="","",IFERROR(VLOOKUP(U38,'Paramètres &amp; consignes'!$D$5:$E$7,2,FALSE),0))</f>
        <v/>
      </c>
      <c r="O38" s="36">
        <f>IF(A38="","",IFERROR(MIN(L38,K38)*N38+MAX(M38,0)*N38*(1+'Paramètres &amp; consignes'!$B$13),0))</f>
        <v/>
      </c>
      <c r="P38" s="36">
        <f>IF(A38="","",IFERROR(V38*'Paramètres &amp; consignes'!$B$12,0))</f>
        <v/>
      </c>
      <c r="Q38" s="36">
        <f>IF(A38="","",IF(L38&gt;0,'Paramètres &amp; consignes'!$B$9,0))</f>
        <v/>
      </c>
      <c r="R38" s="36">
        <f>IF(A38="","",IFERROR(O38+P38+Q38,0))</f>
        <v/>
      </c>
      <c r="S38" s="15">
        <f>IF(A38="","",IF(L38=0,"Absence",IF(M38&gt;0,"Heures supplémentaires",IF(M38&lt;0,"Départ anticipé","Conforme"))))</f>
        <v/>
      </c>
      <c r="T38" s="6" t="n"/>
      <c r="U38" s="6" t="n"/>
      <c r="V38" s="8" t="n"/>
    </row>
    <row r="39">
      <c r="A39" s="33" t="n"/>
      <c r="B39" s="5">
        <f>IF(A39="","",IF(MOD(A39-1,7)=1,"Lundi",IF(MOD(A39-1,7)=2,"Mardi",IF(MOD(A39-1,7)=3,"Mercredi",IF(MOD(A39-1,7)=4,"Jeudi",IF(MOD(A39-1,7)=5,"Vendredi",IF(MOD(A39-1,7)=6,"Samedi","Dimanche"))))))</f>
        <v/>
      </c>
      <c r="C39" s="6" t="n"/>
      <c r="D39" s="6" t="n"/>
      <c r="E39" s="6" t="n"/>
      <c r="F39" s="34" t="n"/>
      <c r="G39" s="34" t="n"/>
      <c r="H39" s="34" t="n"/>
      <c r="I39" s="34" t="n"/>
      <c r="J39" s="8" t="n"/>
      <c r="K39" s="9">
        <f>IF(A39="","",IF(OR(F39="",G39=""),0,IFERROR((G39-F39)*24,0)))</f>
        <v/>
      </c>
      <c r="L39" s="9">
        <f>IF(A39="","",IF(OR(H39="",I39=""),0,IFERROR((I39-H39)*24-J39,0)))</f>
        <v/>
      </c>
      <c r="M39" s="9">
        <f>IF(A39="","",IF(L39=0,0,L39-K39))</f>
        <v/>
      </c>
      <c r="N39" s="35">
        <f>IF(A39="","",IFERROR(VLOOKUP(U39,'Paramètres &amp; consignes'!$D$5:$E$7,2,FALSE),0))</f>
        <v/>
      </c>
      <c r="O39" s="35">
        <f>IF(A39="","",IFERROR(MIN(L39,K39)*N39+MAX(M39,0)*N39*(1+'Paramètres &amp; consignes'!$B$13),0))</f>
        <v/>
      </c>
      <c r="P39" s="35">
        <f>IF(A39="","",IFERROR(V39*'Paramètres &amp; consignes'!$B$12,0))</f>
        <v/>
      </c>
      <c r="Q39" s="35">
        <f>IF(A39="","",IF(L39&gt;0,'Paramètres &amp; consignes'!$B$9,0))</f>
        <v/>
      </c>
      <c r="R39" s="35">
        <f>IF(A39="","",IFERROR(O39+P39+Q39,0))</f>
        <v/>
      </c>
      <c r="S39" s="11">
        <f>IF(A39="","",IF(L39=0,"Absence",IF(M39&gt;0,"Heures supplémentaires",IF(M39&lt;0,"Départ anticipé","Conforme"))))</f>
        <v/>
      </c>
      <c r="T39" s="6" t="n"/>
      <c r="U39" s="6" t="n"/>
      <c r="V39" s="8" t="n"/>
    </row>
    <row r="40">
      <c r="A40" s="33" t="n"/>
      <c r="B40" s="12">
        <f>IF(A40="","",IF(MOD(A40-1,7)=1,"Lundi",IF(MOD(A40-1,7)=2,"Mardi",IF(MOD(A40-1,7)=3,"Mercredi",IF(MOD(A40-1,7)=4,"Jeudi",IF(MOD(A40-1,7)=5,"Vendredi",IF(MOD(A40-1,7)=6,"Samedi","Dimanche"))))))</f>
        <v/>
      </c>
      <c r="C40" s="6" t="n"/>
      <c r="D40" s="6" t="n"/>
      <c r="E40" s="6" t="n"/>
      <c r="F40" s="34" t="n"/>
      <c r="G40" s="34" t="n"/>
      <c r="H40" s="34" t="n"/>
      <c r="I40" s="34" t="n"/>
      <c r="J40" s="8" t="n"/>
      <c r="K40" s="13">
        <f>IF(A40="","",IF(OR(F40="",G40=""),0,IFERROR((G40-F40)*24,0)))</f>
        <v/>
      </c>
      <c r="L40" s="13">
        <f>IF(A40="","",IF(OR(H40="",I40=""),0,IFERROR((I40-H40)*24-J40,0)))</f>
        <v/>
      </c>
      <c r="M40" s="13">
        <f>IF(A40="","",IF(L40=0,0,L40-K40))</f>
        <v/>
      </c>
      <c r="N40" s="36">
        <f>IF(A40="","",IFERROR(VLOOKUP(U40,'Paramètres &amp; consignes'!$D$5:$E$7,2,FALSE),0))</f>
        <v/>
      </c>
      <c r="O40" s="36">
        <f>IF(A40="","",IFERROR(MIN(L40,K40)*N40+MAX(M40,0)*N40*(1+'Paramètres &amp; consignes'!$B$13),0))</f>
        <v/>
      </c>
      <c r="P40" s="36">
        <f>IF(A40="","",IFERROR(V40*'Paramètres &amp; consignes'!$B$12,0))</f>
        <v/>
      </c>
      <c r="Q40" s="36">
        <f>IF(A40="","",IF(L40&gt;0,'Paramètres &amp; consignes'!$B$9,0))</f>
        <v/>
      </c>
      <c r="R40" s="36">
        <f>IF(A40="","",IFERROR(O40+P40+Q40,0))</f>
        <v/>
      </c>
      <c r="S40" s="15">
        <f>IF(A40="","",IF(L40=0,"Absence",IF(M40&gt;0,"Heures supplémentaires",IF(M40&lt;0,"Départ anticipé","Conforme"))))</f>
        <v/>
      </c>
      <c r="T40" s="6" t="n"/>
      <c r="U40" s="6" t="n"/>
      <c r="V40" s="8" t="n"/>
    </row>
    <row r="41">
      <c r="A41" s="33" t="n"/>
      <c r="B41" s="5">
        <f>IF(A41="","",IF(MOD(A41-1,7)=1,"Lundi",IF(MOD(A41-1,7)=2,"Mardi",IF(MOD(A41-1,7)=3,"Mercredi",IF(MOD(A41-1,7)=4,"Jeudi",IF(MOD(A41-1,7)=5,"Vendredi",IF(MOD(A41-1,7)=6,"Samedi","Dimanche"))))))</f>
        <v/>
      </c>
      <c r="C41" s="6" t="n"/>
      <c r="D41" s="6" t="n"/>
      <c r="E41" s="6" t="n"/>
      <c r="F41" s="34" t="n"/>
      <c r="G41" s="34" t="n"/>
      <c r="H41" s="34" t="n"/>
      <c r="I41" s="34" t="n"/>
      <c r="J41" s="8" t="n"/>
      <c r="K41" s="9">
        <f>IF(A41="","",IF(OR(F41="",G41=""),0,IFERROR((G41-F41)*24,0)))</f>
        <v/>
      </c>
      <c r="L41" s="9">
        <f>IF(A41="","",IF(OR(H41="",I41=""),0,IFERROR((I41-H41)*24-J41,0)))</f>
        <v/>
      </c>
      <c r="M41" s="9">
        <f>IF(A41="","",IF(L41=0,0,L41-K41))</f>
        <v/>
      </c>
      <c r="N41" s="35">
        <f>IF(A41="","",IFERROR(VLOOKUP(U41,'Paramètres &amp; consignes'!$D$5:$E$7,2,FALSE),0))</f>
        <v/>
      </c>
      <c r="O41" s="35">
        <f>IF(A41="","",IFERROR(MIN(L41,K41)*N41+MAX(M41,0)*N41*(1+'Paramètres &amp; consignes'!$B$13),0))</f>
        <v/>
      </c>
      <c r="P41" s="35">
        <f>IF(A41="","",IFERROR(V41*'Paramètres &amp; consignes'!$B$12,0))</f>
        <v/>
      </c>
      <c r="Q41" s="35">
        <f>IF(A41="","",IF(L41&gt;0,'Paramètres &amp; consignes'!$B$9,0))</f>
        <v/>
      </c>
      <c r="R41" s="35">
        <f>IF(A41="","",IFERROR(O41+P41+Q41,0))</f>
        <v/>
      </c>
      <c r="S41" s="11">
        <f>IF(A41="","",IF(L41=0,"Absence",IF(M41&gt;0,"Heures supplémentaires",IF(M41&lt;0,"Départ anticipé","Conforme"))))</f>
        <v/>
      </c>
      <c r="T41" s="6" t="n"/>
      <c r="U41" s="6" t="n"/>
      <c r="V41" s="8" t="n"/>
    </row>
    <row r="42">
      <c r="A42" s="33" t="n"/>
      <c r="B42" s="12">
        <f>IF(A42="","",IF(MOD(A42-1,7)=1,"Lundi",IF(MOD(A42-1,7)=2,"Mardi",IF(MOD(A42-1,7)=3,"Mercredi",IF(MOD(A42-1,7)=4,"Jeudi",IF(MOD(A42-1,7)=5,"Vendredi",IF(MOD(A42-1,7)=6,"Samedi","Dimanche"))))))</f>
        <v/>
      </c>
      <c r="C42" s="6" t="n"/>
      <c r="D42" s="6" t="n"/>
      <c r="E42" s="6" t="n"/>
      <c r="F42" s="34" t="n"/>
      <c r="G42" s="34" t="n"/>
      <c r="H42" s="34" t="n"/>
      <c r="I42" s="34" t="n"/>
      <c r="J42" s="8" t="n"/>
      <c r="K42" s="13">
        <f>IF(A42="","",IF(OR(F42="",G42=""),0,IFERROR((G42-F42)*24,0)))</f>
        <v/>
      </c>
      <c r="L42" s="13">
        <f>IF(A42="","",IF(OR(H42="",I42=""),0,IFERROR((I42-H42)*24-J42,0)))</f>
        <v/>
      </c>
      <c r="M42" s="13">
        <f>IF(A42="","",IF(L42=0,0,L42-K42))</f>
        <v/>
      </c>
      <c r="N42" s="36">
        <f>IF(A42="","",IFERROR(VLOOKUP(U42,'Paramètres &amp; consignes'!$D$5:$E$7,2,FALSE),0))</f>
        <v/>
      </c>
      <c r="O42" s="36">
        <f>IF(A42="","",IFERROR(MIN(L42,K42)*N42+MAX(M42,0)*N42*(1+'Paramètres &amp; consignes'!$B$13),0))</f>
        <v/>
      </c>
      <c r="P42" s="36">
        <f>IF(A42="","",IFERROR(V42*'Paramètres &amp; consignes'!$B$12,0))</f>
        <v/>
      </c>
      <c r="Q42" s="36">
        <f>IF(A42="","",IF(L42&gt;0,'Paramètres &amp; consignes'!$B$9,0))</f>
        <v/>
      </c>
      <c r="R42" s="36">
        <f>IF(A42="","",IFERROR(O42+P42+Q42,0))</f>
        <v/>
      </c>
      <c r="S42" s="15">
        <f>IF(A42="","",IF(L42=0,"Absence",IF(M42&gt;0,"Heures supplémentaires",IF(M42&lt;0,"Départ anticipé","Conforme"))))</f>
        <v/>
      </c>
      <c r="T42" s="6" t="n"/>
      <c r="U42" s="6" t="n"/>
      <c r="V42" s="8" t="n"/>
    </row>
    <row r="43">
      <c r="A43" s="33" t="n"/>
      <c r="B43" s="5">
        <f>IF(A43="","",IF(MOD(A43-1,7)=1,"Lundi",IF(MOD(A43-1,7)=2,"Mardi",IF(MOD(A43-1,7)=3,"Mercredi",IF(MOD(A43-1,7)=4,"Jeudi",IF(MOD(A43-1,7)=5,"Vendredi",IF(MOD(A43-1,7)=6,"Samedi","Dimanche"))))))</f>
        <v/>
      </c>
      <c r="C43" s="6" t="n"/>
      <c r="D43" s="6" t="n"/>
      <c r="E43" s="6" t="n"/>
      <c r="F43" s="34" t="n"/>
      <c r="G43" s="34" t="n"/>
      <c r="H43" s="34" t="n"/>
      <c r="I43" s="34" t="n"/>
      <c r="J43" s="8" t="n"/>
      <c r="K43" s="9">
        <f>IF(A43="","",IF(OR(F43="",G43=""),0,IFERROR((G43-F43)*24,0)))</f>
        <v/>
      </c>
      <c r="L43" s="9">
        <f>IF(A43="","",IF(OR(H43="",I43=""),0,IFERROR((I43-H43)*24-J43,0)))</f>
        <v/>
      </c>
      <c r="M43" s="9">
        <f>IF(A43="","",IF(L43=0,0,L43-K43))</f>
        <v/>
      </c>
      <c r="N43" s="35">
        <f>IF(A43="","",IFERROR(VLOOKUP(U43,'Paramètres &amp; consignes'!$D$5:$E$7,2,FALSE),0))</f>
        <v/>
      </c>
      <c r="O43" s="35">
        <f>IF(A43="","",IFERROR(MIN(L43,K43)*N43+MAX(M43,0)*N43*(1+'Paramètres &amp; consignes'!$B$13),0))</f>
        <v/>
      </c>
      <c r="P43" s="35">
        <f>IF(A43="","",IFERROR(V43*'Paramètres &amp; consignes'!$B$12,0))</f>
        <v/>
      </c>
      <c r="Q43" s="35">
        <f>IF(A43="","",IF(L43&gt;0,'Paramètres &amp; consignes'!$B$9,0))</f>
        <v/>
      </c>
      <c r="R43" s="35">
        <f>IF(A43="","",IFERROR(O43+P43+Q43,0))</f>
        <v/>
      </c>
      <c r="S43" s="11">
        <f>IF(A43="","",IF(L43=0,"Absence",IF(M43&gt;0,"Heures supplémentaires",IF(M43&lt;0,"Départ anticipé","Conforme"))))</f>
        <v/>
      </c>
      <c r="T43" s="6" t="n"/>
      <c r="U43" s="6" t="n"/>
      <c r="V43" s="8" t="n"/>
    </row>
    <row r="44">
      <c r="A44" s="33" t="n"/>
      <c r="B44" s="12">
        <f>IF(A44="","",IF(MOD(A44-1,7)=1,"Lundi",IF(MOD(A44-1,7)=2,"Mardi",IF(MOD(A44-1,7)=3,"Mercredi",IF(MOD(A44-1,7)=4,"Jeudi",IF(MOD(A44-1,7)=5,"Vendredi",IF(MOD(A44-1,7)=6,"Samedi","Dimanche"))))))</f>
        <v/>
      </c>
      <c r="C44" s="6" t="n"/>
      <c r="D44" s="6" t="n"/>
      <c r="E44" s="6" t="n"/>
      <c r="F44" s="34" t="n"/>
      <c r="G44" s="34" t="n"/>
      <c r="H44" s="34" t="n"/>
      <c r="I44" s="34" t="n"/>
      <c r="J44" s="8" t="n"/>
      <c r="K44" s="13">
        <f>IF(A44="","",IF(OR(F44="",G44=""),0,IFERROR((G44-F44)*24,0)))</f>
        <v/>
      </c>
      <c r="L44" s="13">
        <f>IF(A44="","",IF(OR(H44="",I44=""),0,IFERROR((I44-H44)*24-J44,0)))</f>
        <v/>
      </c>
      <c r="M44" s="13">
        <f>IF(A44="","",IF(L44=0,0,L44-K44))</f>
        <v/>
      </c>
      <c r="N44" s="36">
        <f>IF(A44="","",IFERROR(VLOOKUP(U44,'Paramètres &amp; consignes'!$D$5:$E$7,2,FALSE),0))</f>
        <v/>
      </c>
      <c r="O44" s="36">
        <f>IF(A44="","",IFERROR(MIN(L44,K44)*N44+MAX(M44,0)*N44*(1+'Paramètres &amp; consignes'!$B$13),0))</f>
        <v/>
      </c>
      <c r="P44" s="36">
        <f>IF(A44="","",IFERROR(V44*'Paramètres &amp; consignes'!$B$12,0))</f>
        <v/>
      </c>
      <c r="Q44" s="36">
        <f>IF(A44="","",IF(L44&gt;0,'Paramètres &amp; consignes'!$B$9,0))</f>
        <v/>
      </c>
      <c r="R44" s="36">
        <f>IF(A44="","",IFERROR(O44+P44+Q44,0))</f>
        <v/>
      </c>
      <c r="S44" s="15">
        <f>IF(A44="","",IF(L44=0,"Absence",IF(M44&gt;0,"Heures supplémentaires",IF(M44&lt;0,"Départ anticipé","Conforme"))))</f>
        <v/>
      </c>
      <c r="T44" s="6" t="n"/>
      <c r="U44" s="6" t="n"/>
      <c r="V44" s="8" t="n"/>
    </row>
    <row r="45">
      <c r="A45" s="33" t="n"/>
      <c r="B45" s="5">
        <f>IF(A45="","",IF(MOD(A45-1,7)=1,"Lundi",IF(MOD(A45-1,7)=2,"Mardi",IF(MOD(A45-1,7)=3,"Mercredi",IF(MOD(A45-1,7)=4,"Jeudi",IF(MOD(A45-1,7)=5,"Vendredi",IF(MOD(A45-1,7)=6,"Samedi","Dimanche"))))))</f>
        <v/>
      </c>
      <c r="C45" s="6" t="n"/>
      <c r="D45" s="6" t="n"/>
      <c r="E45" s="6" t="n"/>
      <c r="F45" s="34" t="n"/>
      <c r="G45" s="34" t="n"/>
      <c r="H45" s="34" t="n"/>
      <c r="I45" s="34" t="n"/>
      <c r="J45" s="8" t="n"/>
      <c r="K45" s="9">
        <f>IF(A45="","",IF(OR(F45="",G45=""),0,IFERROR((G45-F45)*24,0)))</f>
        <v/>
      </c>
      <c r="L45" s="9">
        <f>IF(A45="","",IF(OR(H45="",I45=""),0,IFERROR((I45-H45)*24-J45,0)))</f>
        <v/>
      </c>
      <c r="M45" s="9">
        <f>IF(A45="","",IF(L45=0,0,L45-K45))</f>
        <v/>
      </c>
      <c r="N45" s="35">
        <f>IF(A45="","",IFERROR(VLOOKUP(U45,'Paramètres &amp; consignes'!$D$5:$E$7,2,FALSE),0))</f>
        <v/>
      </c>
      <c r="O45" s="35">
        <f>IF(A45="","",IFERROR(MIN(L45,K45)*N45+MAX(M45,0)*N45*(1+'Paramètres &amp; consignes'!$B$13),0))</f>
        <v/>
      </c>
      <c r="P45" s="35">
        <f>IF(A45="","",IFERROR(V45*'Paramètres &amp; consignes'!$B$12,0))</f>
        <v/>
      </c>
      <c r="Q45" s="35">
        <f>IF(A45="","",IF(L45&gt;0,'Paramètres &amp; consignes'!$B$9,0))</f>
        <v/>
      </c>
      <c r="R45" s="35">
        <f>IF(A45="","",IFERROR(O45+P45+Q45,0))</f>
        <v/>
      </c>
      <c r="S45" s="11">
        <f>IF(A45="","",IF(L45=0,"Absence",IF(M45&gt;0,"Heures supplémentaires",IF(M45&lt;0,"Départ anticipé","Conforme"))))</f>
        <v/>
      </c>
      <c r="T45" s="6" t="n"/>
      <c r="U45" s="6" t="n"/>
      <c r="V45" s="8" t="n"/>
    </row>
    <row r="46">
      <c r="A46" s="33" t="n"/>
      <c r="B46" s="12">
        <f>IF(A46="","",IF(MOD(A46-1,7)=1,"Lundi",IF(MOD(A46-1,7)=2,"Mardi",IF(MOD(A46-1,7)=3,"Mercredi",IF(MOD(A46-1,7)=4,"Jeudi",IF(MOD(A46-1,7)=5,"Vendredi",IF(MOD(A46-1,7)=6,"Samedi","Dimanche"))))))</f>
        <v/>
      </c>
      <c r="C46" s="6" t="n"/>
      <c r="D46" s="6" t="n"/>
      <c r="E46" s="6" t="n"/>
      <c r="F46" s="34" t="n"/>
      <c r="G46" s="34" t="n"/>
      <c r="H46" s="34" t="n"/>
      <c r="I46" s="34" t="n"/>
      <c r="J46" s="8" t="n"/>
      <c r="K46" s="13">
        <f>IF(A46="","",IF(OR(F46="",G46=""),0,IFERROR((G46-F46)*24,0)))</f>
        <v/>
      </c>
      <c r="L46" s="13">
        <f>IF(A46="","",IF(OR(H46="",I46=""),0,IFERROR((I46-H46)*24-J46,0)))</f>
        <v/>
      </c>
      <c r="M46" s="13">
        <f>IF(A46="","",IF(L46=0,0,L46-K46))</f>
        <v/>
      </c>
      <c r="N46" s="36">
        <f>IF(A46="","",IFERROR(VLOOKUP(U46,'Paramètres &amp; consignes'!$D$5:$E$7,2,FALSE),0))</f>
        <v/>
      </c>
      <c r="O46" s="36">
        <f>IF(A46="","",IFERROR(MIN(L46,K46)*N46+MAX(M46,0)*N46*(1+'Paramètres &amp; consignes'!$B$13),0))</f>
        <v/>
      </c>
      <c r="P46" s="36">
        <f>IF(A46="","",IFERROR(V46*'Paramètres &amp; consignes'!$B$12,0))</f>
        <v/>
      </c>
      <c r="Q46" s="36">
        <f>IF(A46="","",IF(L46&gt;0,'Paramètres &amp; consignes'!$B$9,0))</f>
        <v/>
      </c>
      <c r="R46" s="36">
        <f>IF(A46="","",IFERROR(O46+P46+Q46,0))</f>
        <v/>
      </c>
      <c r="S46" s="15">
        <f>IF(A46="","",IF(L46=0,"Absence",IF(M46&gt;0,"Heures supplémentaires",IF(M46&lt;0,"Départ anticipé","Conforme"))))</f>
        <v/>
      </c>
      <c r="T46" s="6" t="n"/>
      <c r="U46" s="6" t="n"/>
      <c r="V46" s="8" t="n"/>
    </row>
    <row r="47">
      <c r="A47" s="33" t="n"/>
      <c r="B47" s="5">
        <f>IF(A47="","",IF(MOD(A47-1,7)=1,"Lundi",IF(MOD(A47-1,7)=2,"Mardi",IF(MOD(A47-1,7)=3,"Mercredi",IF(MOD(A47-1,7)=4,"Jeudi",IF(MOD(A47-1,7)=5,"Vendredi",IF(MOD(A47-1,7)=6,"Samedi","Dimanche"))))))</f>
        <v/>
      </c>
      <c r="C47" s="6" t="n"/>
      <c r="D47" s="6" t="n"/>
      <c r="E47" s="6" t="n"/>
      <c r="F47" s="34" t="n"/>
      <c r="G47" s="34" t="n"/>
      <c r="H47" s="34" t="n"/>
      <c r="I47" s="34" t="n"/>
      <c r="J47" s="8" t="n"/>
      <c r="K47" s="9">
        <f>IF(A47="","",IF(OR(F47="",G47=""),0,IFERROR((G47-F47)*24,0)))</f>
        <v/>
      </c>
      <c r="L47" s="9">
        <f>IF(A47="","",IF(OR(H47="",I47=""),0,IFERROR((I47-H47)*24-J47,0)))</f>
        <v/>
      </c>
      <c r="M47" s="9">
        <f>IF(A47="","",IF(L47=0,0,L47-K47))</f>
        <v/>
      </c>
      <c r="N47" s="35">
        <f>IF(A47="","",IFERROR(VLOOKUP(U47,'Paramètres &amp; consignes'!$D$5:$E$7,2,FALSE),0))</f>
        <v/>
      </c>
      <c r="O47" s="35">
        <f>IF(A47="","",IFERROR(MIN(L47,K47)*N47+MAX(M47,0)*N47*(1+'Paramètres &amp; consignes'!$B$13),0))</f>
        <v/>
      </c>
      <c r="P47" s="35">
        <f>IF(A47="","",IFERROR(V47*'Paramètres &amp; consignes'!$B$12,0))</f>
        <v/>
      </c>
      <c r="Q47" s="35">
        <f>IF(A47="","",IF(L47&gt;0,'Paramètres &amp; consignes'!$B$9,0))</f>
        <v/>
      </c>
      <c r="R47" s="35">
        <f>IF(A47="","",IFERROR(O47+P47+Q47,0))</f>
        <v/>
      </c>
      <c r="S47" s="11">
        <f>IF(A47="","",IF(L47=0,"Absence",IF(M47&gt;0,"Heures supplémentaires",IF(M47&lt;0,"Départ anticipé","Conforme"))))</f>
        <v/>
      </c>
      <c r="T47" s="6" t="n"/>
      <c r="U47" s="6" t="n"/>
      <c r="V47" s="8" t="n"/>
    </row>
    <row r="48">
      <c r="A48" s="33" t="n"/>
      <c r="B48" s="12">
        <f>IF(A48="","",IF(MOD(A48-1,7)=1,"Lundi",IF(MOD(A48-1,7)=2,"Mardi",IF(MOD(A48-1,7)=3,"Mercredi",IF(MOD(A48-1,7)=4,"Jeudi",IF(MOD(A48-1,7)=5,"Vendredi",IF(MOD(A48-1,7)=6,"Samedi","Dimanche"))))))</f>
        <v/>
      </c>
      <c r="C48" s="6" t="n"/>
      <c r="D48" s="6" t="n"/>
      <c r="E48" s="6" t="n"/>
      <c r="F48" s="34" t="n"/>
      <c r="G48" s="34" t="n"/>
      <c r="H48" s="34" t="n"/>
      <c r="I48" s="34" t="n"/>
      <c r="J48" s="8" t="n"/>
      <c r="K48" s="13">
        <f>IF(A48="","",IF(OR(F48="",G48=""),0,IFERROR((G48-F48)*24,0)))</f>
        <v/>
      </c>
      <c r="L48" s="13">
        <f>IF(A48="","",IF(OR(H48="",I48=""),0,IFERROR((I48-H48)*24-J48,0)))</f>
        <v/>
      </c>
      <c r="M48" s="13">
        <f>IF(A48="","",IF(L48=0,0,L48-K48))</f>
        <v/>
      </c>
      <c r="N48" s="36">
        <f>IF(A48="","",IFERROR(VLOOKUP(U48,'Paramètres &amp; consignes'!$D$5:$E$7,2,FALSE),0))</f>
        <v/>
      </c>
      <c r="O48" s="36">
        <f>IF(A48="","",IFERROR(MIN(L48,K48)*N48+MAX(M48,0)*N48*(1+'Paramètres &amp; consignes'!$B$13),0))</f>
        <v/>
      </c>
      <c r="P48" s="36">
        <f>IF(A48="","",IFERROR(V48*'Paramètres &amp; consignes'!$B$12,0))</f>
        <v/>
      </c>
      <c r="Q48" s="36">
        <f>IF(A48="","",IF(L48&gt;0,'Paramètres &amp; consignes'!$B$9,0))</f>
        <v/>
      </c>
      <c r="R48" s="36">
        <f>IF(A48="","",IFERROR(O48+P48+Q48,0))</f>
        <v/>
      </c>
      <c r="S48" s="15">
        <f>IF(A48="","",IF(L48=0,"Absence",IF(M48&gt;0,"Heures supplémentaires",IF(M48&lt;0,"Départ anticipé","Conforme"))))</f>
        <v/>
      </c>
      <c r="T48" s="6" t="n"/>
      <c r="U48" s="6" t="n"/>
      <c r="V48" s="8" t="n"/>
    </row>
    <row r="49">
      <c r="A49" s="33" t="n"/>
      <c r="B49" s="5">
        <f>IF(A49="","",IF(MOD(A49-1,7)=1,"Lundi",IF(MOD(A49-1,7)=2,"Mardi",IF(MOD(A49-1,7)=3,"Mercredi",IF(MOD(A49-1,7)=4,"Jeudi",IF(MOD(A49-1,7)=5,"Vendredi",IF(MOD(A49-1,7)=6,"Samedi","Dimanche"))))))</f>
        <v/>
      </c>
      <c r="C49" s="6" t="n"/>
      <c r="D49" s="6" t="n"/>
      <c r="E49" s="6" t="n"/>
      <c r="F49" s="34" t="n"/>
      <c r="G49" s="34" t="n"/>
      <c r="H49" s="34" t="n"/>
      <c r="I49" s="34" t="n"/>
      <c r="J49" s="8" t="n"/>
      <c r="K49" s="9">
        <f>IF(A49="","",IF(OR(F49="",G49=""),0,IFERROR((G49-F49)*24,0)))</f>
        <v/>
      </c>
      <c r="L49" s="9">
        <f>IF(A49="","",IF(OR(H49="",I49=""),0,IFERROR((I49-H49)*24-J49,0)))</f>
        <v/>
      </c>
      <c r="M49" s="9">
        <f>IF(A49="","",IF(L49=0,0,L49-K49))</f>
        <v/>
      </c>
      <c r="N49" s="35">
        <f>IF(A49="","",IFERROR(VLOOKUP(U49,'Paramètres &amp; consignes'!$D$5:$E$7,2,FALSE),0))</f>
        <v/>
      </c>
      <c r="O49" s="35">
        <f>IF(A49="","",IFERROR(MIN(L49,K49)*N49+MAX(M49,0)*N49*(1+'Paramètres &amp; consignes'!$B$13),0))</f>
        <v/>
      </c>
      <c r="P49" s="35">
        <f>IF(A49="","",IFERROR(V49*'Paramètres &amp; consignes'!$B$12,0))</f>
        <v/>
      </c>
      <c r="Q49" s="35">
        <f>IF(A49="","",IF(L49&gt;0,'Paramètres &amp; consignes'!$B$9,0))</f>
        <v/>
      </c>
      <c r="R49" s="35">
        <f>IF(A49="","",IFERROR(O49+P49+Q49,0))</f>
        <v/>
      </c>
      <c r="S49" s="11">
        <f>IF(A49="","",IF(L49=0,"Absence",IF(M49&gt;0,"Heures supplémentaires",IF(M49&lt;0,"Départ anticipé","Conforme"))))</f>
        <v/>
      </c>
      <c r="T49" s="6" t="n"/>
      <c r="U49" s="6" t="n"/>
      <c r="V49" s="8" t="n"/>
    </row>
    <row r="50">
      <c r="A50" s="33" t="n"/>
      <c r="B50" s="12">
        <f>IF(A50="","",IF(MOD(A50-1,7)=1,"Lundi",IF(MOD(A50-1,7)=2,"Mardi",IF(MOD(A50-1,7)=3,"Mercredi",IF(MOD(A50-1,7)=4,"Jeudi",IF(MOD(A50-1,7)=5,"Vendredi",IF(MOD(A50-1,7)=6,"Samedi","Dimanche"))))))</f>
        <v/>
      </c>
      <c r="C50" s="6" t="n"/>
      <c r="D50" s="6" t="n"/>
      <c r="E50" s="6" t="n"/>
      <c r="F50" s="34" t="n"/>
      <c r="G50" s="34" t="n"/>
      <c r="H50" s="34" t="n"/>
      <c r="I50" s="34" t="n"/>
      <c r="J50" s="8" t="n"/>
      <c r="K50" s="13">
        <f>IF(A50="","",IF(OR(F50="",G50=""),0,IFERROR((G50-F50)*24,0)))</f>
        <v/>
      </c>
      <c r="L50" s="13">
        <f>IF(A50="","",IF(OR(H50="",I50=""),0,IFERROR((I50-H50)*24-J50,0)))</f>
        <v/>
      </c>
      <c r="M50" s="13">
        <f>IF(A50="","",IF(L50=0,0,L50-K50))</f>
        <v/>
      </c>
      <c r="N50" s="36">
        <f>IF(A50="","",IFERROR(VLOOKUP(U50,'Paramètres &amp; consignes'!$D$5:$E$7,2,FALSE),0))</f>
        <v/>
      </c>
      <c r="O50" s="36">
        <f>IF(A50="","",IFERROR(MIN(L50,K50)*N50+MAX(M50,0)*N50*(1+'Paramètres &amp; consignes'!$B$13),0))</f>
        <v/>
      </c>
      <c r="P50" s="36">
        <f>IF(A50="","",IFERROR(V50*'Paramètres &amp; consignes'!$B$12,0))</f>
        <v/>
      </c>
      <c r="Q50" s="36">
        <f>IF(A50="","",IF(L50&gt;0,'Paramètres &amp; consignes'!$B$9,0))</f>
        <v/>
      </c>
      <c r="R50" s="36">
        <f>IF(A50="","",IFERROR(O50+P50+Q50,0))</f>
        <v/>
      </c>
      <c r="S50" s="15">
        <f>IF(A50="","",IF(L50=0,"Absence",IF(M50&gt;0,"Heures supplémentaires",IF(M50&lt;0,"Départ anticipé","Conforme"))))</f>
        <v/>
      </c>
      <c r="T50" s="6" t="n"/>
      <c r="U50" s="6" t="n"/>
      <c r="V50" s="8" t="n"/>
    </row>
    <row r="51">
      <c r="A51" s="33" t="n"/>
      <c r="B51" s="5">
        <f>IF(A51="","",IF(MOD(A51-1,7)=1,"Lundi",IF(MOD(A51-1,7)=2,"Mardi",IF(MOD(A51-1,7)=3,"Mercredi",IF(MOD(A51-1,7)=4,"Jeudi",IF(MOD(A51-1,7)=5,"Vendredi",IF(MOD(A51-1,7)=6,"Samedi","Dimanche"))))))</f>
        <v/>
      </c>
      <c r="C51" s="6" t="n"/>
      <c r="D51" s="6" t="n"/>
      <c r="E51" s="6" t="n"/>
      <c r="F51" s="34" t="n"/>
      <c r="G51" s="34" t="n"/>
      <c r="H51" s="34" t="n"/>
      <c r="I51" s="34" t="n"/>
      <c r="J51" s="8" t="n"/>
      <c r="K51" s="9">
        <f>IF(A51="","",IF(OR(F51="",G51=""),0,IFERROR((G51-F51)*24,0)))</f>
        <v/>
      </c>
      <c r="L51" s="9">
        <f>IF(A51="","",IF(OR(H51="",I51=""),0,IFERROR((I51-H51)*24-J51,0)))</f>
        <v/>
      </c>
      <c r="M51" s="9">
        <f>IF(A51="","",IF(L51=0,0,L51-K51))</f>
        <v/>
      </c>
      <c r="N51" s="35">
        <f>IF(A51="","",IFERROR(VLOOKUP(U51,'Paramètres &amp; consignes'!$D$5:$E$7,2,FALSE),0))</f>
        <v/>
      </c>
      <c r="O51" s="35">
        <f>IF(A51="","",IFERROR(MIN(L51,K51)*N51+MAX(M51,0)*N51*(1+'Paramètres &amp; consignes'!$B$13),0))</f>
        <v/>
      </c>
      <c r="P51" s="35">
        <f>IF(A51="","",IFERROR(V51*'Paramètres &amp; consignes'!$B$12,0))</f>
        <v/>
      </c>
      <c r="Q51" s="35">
        <f>IF(A51="","",IF(L51&gt;0,'Paramètres &amp; consignes'!$B$9,0))</f>
        <v/>
      </c>
      <c r="R51" s="35">
        <f>IF(A51="","",IFERROR(O51+P51+Q51,0))</f>
        <v/>
      </c>
      <c r="S51" s="11">
        <f>IF(A51="","",IF(L51=0,"Absence",IF(M51&gt;0,"Heures supplémentaires",IF(M51&lt;0,"Départ anticipé","Conforme"))))</f>
        <v/>
      </c>
      <c r="T51" s="6" t="n"/>
      <c r="U51" s="6" t="n"/>
      <c r="V51" s="8" t="n"/>
    </row>
    <row r="52">
      <c r="A52" s="33" t="n"/>
      <c r="B52" s="12">
        <f>IF(A52="","",IF(MOD(A52-1,7)=1,"Lundi",IF(MOD(A52-1,7)=2,"Mardi",IF(MOD(A52-1,7)=3,"Mercredi",IF(MOD(A52-1,7)=4,"Jeudi",IF(MOD(A52-1,7)=5,"Vendredi",IF(MOD(A52-1,7)=6,"Samedi","Dimanche"))))))</f>
        <v/>
      </c>
      <c r="C52" s="6" t="n"/>
      <c r="D52" s="6" t="n"/>
      <c r="E52" s="6" t="n"/>
      <c r="F52" s="34" t="n"/>
      <c r="G52" s="34" t="n"/>
      <c r="H52" s="34" t="n"/>
      <c r="I52" s="34" t="n"/>
      <c r="J52" s="8" t="n"/>
      <c r="K52" s="13">
        <f>IF(A52="","",IF(OR(F52="",G52=""),0,IFERROR((G52-F52)*24,0)))</f>
        <v/>
      </c>
      <c r="L52" s="13">
        <f>IF(A52="","",IF(OR(H52="",I52=""),0,IFERROR((I52-H52)*24-J52,0)))</f>
        <v/>
      </c>
      <c r="M52" s="13">
        <f>IF(A52="","",IF(L52=0,0,L52-K52))</f>
        <v/>
      </c>
      <c r="N52" s="36">
        <f>IF(A52="","",IFERROR(VLOOKUP(U52,'Paramètres &amp; consignes'!$D$5:$E$7,2,FALSE),0))</f>
        <v/>
      </c>
      <c r="O52" s="36">
        <f>IF(A52="","",IFERROR(MIN(L52,K52)*N52+MAX(M52,0)*N52*(1+'Paramètres &amp; consignes'!$B$13),0))</f>
        <v/>
      </c>
      <c r="P52" s="36">
        <f>IF(A52="","",IFERROR(V52*'Paramètres &amp; consignes'!$B$12,0))</f>
        <v/>
      </c>
      <c r="Q52" s="36">
        <f>IF(A52="","",IF(L52&gt;0,'Paramètres &amp; consignes'!$B$9,0))</f>
        <v/>
      </c>
      <c r="R52" s="36">
        <f>IF(A52="","",IFERROR(O52+P52+Q52,0))</f>
        <v/>
      </c>
      <c r="S52" s="15">
        <f>IF(A52="","",IF(L52=0,"Absence",IF(M52&gt;0,"Heures supplémentaires",IF(M52&lt;0,"Départ anticipé","Conforme"))))</f>
        <v/>
      </c>
      <c r="T52" s="6" t="n"/>
      <c r="U52" s="6" t="n"/>
      <c r="V52" s="8" t="n"/>
    </row>
    <row r="53">
      <c r="A53" s="33" t="n"/>
      <c r="B53" s="5">
        <f>IF(A53="","",IF(MOD(A53-1,7)=1,"Lundi",IF(MOD(A53-1,7)=2,"Mardi",IF(MOD(A53-1,7)=3,"Mercredi",IF(MOD(A53-1,7)=4,"Jeudi",IF(MOD(A53-1,7)=5,"Vendredi",IF(MOD(A53-1,7)=6,"Samedi","Dimanche"))))))</f>
        <v/>
      </c>
      <c r="C53" s="6" t="n"/>
      <c r="D53" s="6" t="n"/>
      <c r="E53" s="6" t="n"/>
      <c r="F53" s="34" t="n"/>
      <c r="G53" s="34" t="n"/>
      <c r="H53" s="34" t="n"/>
      <c r="I53" s="34" t="n"/>
      <c r="J53" s="8" t="n"/>
      <c r="K53" s="9">
        <f>IF(A53="","",IF(OR(F53="",G53=""),0,IFERROR((G53-F53)*24,0)))</f>
        <v/>
      </c>
      <c r="L53" s="9">
        <f>IF(A53="","",IF(OR(H53="",I53=""),0,IFERROR((I53-H53)*24-J53,0)))</f>
        <v/>
      </c>
      <c r="M53" s="9">
        <f>IF(A53="","",IF(L53=0,0,L53-K53))</f>
        <v/>
      </c>
      <c r="N53" s="35">
        <f>IF(A53="","",IFERROR(VLOOKUP(U53,'Paramètres &amp; consignes'!$D$5:$E$7,2,FALSE),0))</f>
        <v/>
      </c>
      <c r="O53" s="35">
        <f>IF(A53="","",IFERROR(MIN(L53,K53)*N53+MAX(M53,0)*N53*(1+'Paramètres &amp; consignes'!$B$13),0))</f>
        <v/>
      </c>
      <c r="P53" s="35">
        <f>IF(A53="","",IFERROR(V53*'Paramètres &amp; consignes'!$B$12,0))</f>
        <v/>
      </c>
      <c r="Q53" s="35">
        <f>IF(A53="","",IF(L53&gt;0,'Paramètres &amp; consignes'!$B$9,0))</f>
        <v/>
      </c>
      <c r="R53" s="35">
        <f>IF(A53="","",IFERROR(O53+P53+Q53,0))</f>
        <v/>
      </c>
      <c r="S53" s="11">
        <f>IF(A53="","",IF(L53=0,"Absence",IF(M53&gt;0,"Heures supplémentaires",IF(M53&lt;0,"Départ anticipé","Conforme"))))</f>
        <v/>
      </c>
      <c r="T53" s="6" t="n"/>
      <c r="U53" s="6" t="n"/>
      <c r="V53" s="8" t="n"/>
    </row>
    <row r="54">
      <c r="A54" s="33" t="n"/>
      <c r="B54" s="12">
        <f>IF(A54="","",IF(MOD(A54-1,7)=1,"Lundi",IF(MOD(A54-1,7)=2,"Mardi",IF(MOD(A54-1,7)=3,"Mercredi",IF(MOD(A54-1,7)=4,"Jeudi",IF(MOD(A54-1,7)=5,"Vendredi",IF(MOD(A54-1,7)=6,"Samedi","Dimanche"))))))</f>
        <v/>
      </c>
      <c r="C54" s="6" t="n"/>
      <c r="D54" s="6" t="n"/>
      <c r="E54" s="6" t="n"/>
      <c r="F54" s="34" t="n"/>
      <c r="G54" s="34" t="n"/>
      <c r="H54" s="34" t="n"/>
      <c r="I54" s="34" t="n"/>
      <c r="J54" s="8" t="n"/>
      <c r="K54" s="13">
        <f>IF(A54="","",IF(OR(F54="",G54=""),0,IFERROR((G54-F54)*24,0)))</f>
        <v/>
      </c>
      <c r="L54" s="13">
        <f>IF(A54="","",IF(OR(H54="",I54=""),0,IFERROR((I54-H54)*24-J54,0)))</f>
        <v/>
      </c>
      <c r="M54" s="13">
        <f>IF(A54="","",IF(L54=0,0,L54-K54))</f>
        <v/>
      </c>
      <c r="N54" s="36">
        <f>IF(A54="","",IFERROR(VLOOKUP(U54,'Paramètres &amp; consignes'!$D$5:$E$7,2,FALSE),0))</f>
        <v/>
      </c>
      <c r="O54" s="36">
        <f>IF(A54="","",IFERROR(MIN(L54,K54)*N54+MAX(M54,0)*N54*(1+'Paramètres &amp; consignes'!$B$13),0))</f>
        <v/>
      </c>
      <c r="P54" s="36">
        <f>IF(A54="","",IFERROR(V54*'Paramètres &amp; consignes'!$B$12,0))</f>
        <v/>
      </c>
      <c r="Q54" s="36">
        <f>IF(A54="","",IF(L54&gt;0,'Paramètres &amp; consignes'!$B$9,0))</f>
        <v/>
      </c>
      <c r="R54" s="36">
        <f>IF(A54="","",IFERROR(O54+P54+Q54,0))</f>
        <v/>
      </c>
      <c r="S54" s="15">
        <f>IF(A54="","",IF(L54=0,"Absence",IF(M54&gt;0,"Heures supplémentaires",IF(M54&lt;0,"Départ anticipé","Conforme"))))</f>
        <v/>
      </c>
      <c r="T54" s="6" t="n"/>
      <c r="U54" s="6" t="n"/>
      <c r="V54" s="8" t="n"/>
    </row>
    <row r="55">
      <c r="A55" s="33" t="n"/>
      <c r="B55" s="5">
        <f>IF(A55="","",IF(MOD(A55-1,7)=1,"Lundi",IF(MOD(A55-1,7)=2,"Mardi",IF(MOD(A55-1,7)=3,"Mercredi",IF(MOD(A55-1,7)=4,"Jeudi",IF(MOD(A55-1,7)=5,"Vendredi",IF(MOD(A55-1,7)=6,"Samedi","Dimanche"))))))</f>
        <v/>
      </c>
      <c r="C55" s="6" t="n"/>
      <c r="D55" s="6" t="n"/>
      <c r="E55" s="6" t="n"/>
      <c r="F55" s="34" t="n"/>
      <c r="G55" s="34" t="n"/>
      <c r="H55" s="34" t="n"/>
      <c r="I55" s="34" t="n"/>
      <c r="J55" s="8" t="n"/>
      <c r="K55" s="9">
        <f>IF(A55="","",IF(OR(F55="",G55=""),0,IFERROR((G55-F55)*24,0)))</f>
        <v/>
      </c>
      <c r="L55" s="9">
        <f>IF(A55="","",IF(OR(H55="",I55=""),0,IFERROR((I55-H55)*24-J55,0)))</f>
        <v/>
      </c>
      <c r="M55" s="9">
        <f>IF(A55="","",IF(L55=0,0,L55-K55))</f>
        <v/>
      </c>
      <c r="N55" s="35">
        <f>IF(A55="","",IFERROR(VLOOKUP(U55,'Paramètres &amp; consignes'!$D$5:$E$7,2,FALSE),0))</f>
        <v/>
      </c>
      <c r="O55" s="35">
        <f>IF(A55="","",IFERROR(MIN(L55,K55)*N55+MAX(M55,0)*N55*(1+'Paramètres &amp; consignes'!$B$13),0))</f>
        <v/>
      </c>
      <c r="P55" s="35">
        <f>IF(A55="","",IFERROR(V55*'Paramètres &amp; consignes'!$B$12,0))</f>
        <v/>
      </c>
      <c r="Q55" s="35">
        <f>IF(A55="","",IF(L55&gt;0,'Paramètres &amp; consignes'!$B$9,0))</f>
        <v/>
      </c>
      <c r="R55" s="35">
        <f>IF(A55="","",IFERROR(O55+P55+Q55,0))</f>
        <v/>
      </c>
      <c r="S55" s="11">
        <f>IF(A55="","",IF(L55=0,"Absence",IF(M55&gt;0,"Heures supplémentaires",IF(M55&lt;0,"Départ anticipé","Conforme"))))</f>
        <v/>
      </c>
      <c r="T55" s="6" t="n"/>
      <c r="U55" s="6" t="n"/>
      <c r="V55" s="8" t="n"/>
    </row>
    <row r="56">
      <c r="A56" s="33" t="n"/>
      <c r="B56" s="12">
        <f>IF(A56="","",IF(MOD(A56-1,7)=1,"Lundi",IF(MOD(A56-1,7)=2,"Mardi",IF(MOD(A56-1,7)=3,"Mercredi",IF(MOD(A56-1,7)=4,"Jeudi",IF(MOD(A56-1,7)=5,"Vendredi",IF(MOD(A56-1,7)=6,"Samedi","Dimanche"))))))</f>
        <v/>
      </c>
      <c r="C56" s="6" t="n"/>
      <c r="D56" s="6" t="n"/>
      <c r="E56" s="6" t="n"/>
      <c r="F56" s="34" t="n"/>
      <c r="G56" s="34" t="n"/>
      <c r="H56" s="34" t="n"/>
      <c r="I56" s="34" t="n"/>
      <c r="J56" s="8" t="n"/>
      <c r="K56" s="13">
        <f>IF(A56="","",IF(OR(F56="",G56=""),0,IFERROR((G56-F56)*24,0)))</f>
        <v/>
      </c>
      <c r="L56" s="13">
        <f>IF(A56="","",IF(OR(H56="",I56=""),0,IFERROR((I56-H56)*24-J56,0)))</f>
        <v/>
      </c>
      <c r="M56" s="13">
        <f>IF(A56="","",IF(L56=0,0,L56-K56))</f>
        <v/>
      </c>
      <c r="N56" s="36">
        <f>IF(A56="","",IFERROR(VLOOKUP(U56,'Paramètres &amp; consignes'!$D$5:$E$7,2,FALSE),0))</f>
        <v/>
      </c>
      <c r="O56" s="36">
        <f>IF(A56="","",IFERROR(MIN(L56,K56)*N56+MAX(M56,0)*N56*(1+'Paramètres &amp; consignes'!$B$13),0))</f>
        <v/>
      </c>
      <c r="P56" s="36">
        <f>IF(A56="","",IFERROR(V56*'Paramètres &amp; consignes'!$B$12,0))</f>
        <v/>
      </c>
      <c r="Q56" s="36">
        <f>IF(A56="","",IF(L56&gt;0,'Paramètres &amp; consignes'!$B$9,0))</f>
        <v/>
      </c>
      <c r="R56" s="36">
        <f>IF(A56="","",IFERROR(O56+P56+Q56,0))</f>
        <v/>
      </c>
      <c r="S56" s="15">
        <f>IF(A56="","",IF(L56=0,"Absence",IF(M56&gt;0,"Heures supplémentaires",IF(M56&lt;0,"Départ anticipé","Conforme"))))</f>
        <v/>
      </c>
      <c r="T56" s="6" t="n"/>
      <c r="U56" s="6" t="n"/>
      <c r="V56" s="8" t="n"/>
    </row>
    <row r="57">
      <c r="A57" s="33" t="n"/>
      <c r="B57" s="5">
        <f>IF(A57="","",IF(MOD(A57-1,7)=1,"Lundi",IF(MOD(A57-1,7)=2,"Mardi",IF(MOD(A57-1,7)=3,"Mercredi",IF(MOD(A57-1,7)=4,"Jeudi",IF(MOD(A57-1,7)=5,"Vendredi",IF(MOD(A57-1,7)=6,"Samedi","Dimanche"))))))</f>
        <v/>
      </c>
      <c r="C57" s="6" t="n"/>
      <c r="D57" s="6" t="n"/>
      <c r="E57" s="6" t="n"/>
      <c r="F57" s="34" t="n"/>
      <c r="G57" s="34" t="n"/>
      <c r="H57" s="34" t="n"/>
      <c r="I57" s="34" t="n"/>
      <c r="J57" s="8" t="n"/>
      <c r="K57" s="9">
        <f>IF(A57="","",IF(OR(F57="",G57=""),0,IFERROR((G57-F57)*24,0)))</f>
        <v/>
      </c>
      <c r="L57" s="9">
        <f>IF(A57="","",IF(OR(H57="",I57=""),0,IFERROR((I57-H57)*24-J57,0)))</f>
        <v/>
      </c>
      <c r="M57" s="9">
        <f>IF(A57="","",IF(L57=0,0,L57-K57))</f>
        <v/>
      </c>
      <c r="N57" s="35">
        <f>IF(A57="","",IFERROR(VLOOKUP(U57,'Paramètres &amp; consignes'!$D$5:$E$7,2,FALSE),0))</f>
        <v/>
      </c>
      <c r="O57" s="35">
        <f>IF(A57="","",IFERROR(MIN(L57,K57)*N57+MAX(M57,0)*N57*(1+'Paramètres &amp; consignes'!$B$13),0))</f>
        <v/>
      </c>
      <c r="P57" s="35">
        <f>IF(A57="","",IFERROR(V57*'Paramètres &amp; consignes'!$B$12,0))</f>
        <v/>
      </c>
      <c r="Q57" s="35">
        <f>IF(A57="","",IF(L57&gt;0,'Paramètres &amp; consignes'!$B$9,0))</f>
        <v/>
      </c>
      <c r="R57" s="35">
        <f>IF(A57="","",IFERROR(O57+P57+Q57,0))</f>
        <v/>
      </c>
      <c r="S57" s="11">
        <f>IF(A57="","",IF(L57=0,"Absence",IF(M57&gt;0,"Heures supplémentaires",IF(M57&lt;0,"Départ anticipé","Conforme"))))</f>
        <v/>
      </c>
      <c r="T57" s="6" t="n"/>
      <c r="U57" s="6" t="n"/>
      <c r="V57" s="8" t="n"/>
    </row>
    <row r="58">
      <c r="A58" s="33" t="n"/>
      <c r="B58" s="12">
        <f>IF(A58="","",IF(MOD(A58-1,7)=1,"Lundi",IF(MOD(A58-1,7)=2,"Mardi",IF(MOD(A58-1,7)=3,"Mercredi",IF(MOD(A58-1,7)=4,"Jeudi",IF(MOD(A58-1,7)=5,"Vendredi",IF(MOD(A58-1,7)=6,"Samedi","Dimanche"))))))</f>
        <v/>
      </c>
      <c r="C58" s="6" t="n"/>
      <c r="D58" s="6" t="n"/>
      <c r="E58" s="6" t="n"/>
      <c r="F58" s="34" t="n"/>
      <c r="G58" s="34" t="n"/>
      <c r="H58" s="34" t="n"/>
      <c r="I58" s="34" t="n"/>
      <c r="J58" s="8" t="n"/>
      <c r="K58" s="13">
        <f>IF(A58="","",IF(OR(F58="",G58=""),0,IFERROR((G58-F58)*24,0)))</f>
        <v/>
      </c>
      <c r="L58" s="13">
        <f>IF(A58="","",IF(OR(H58="",I58=""),0,IFERROR((I58-H58)*24-J58,0)))</f>
        <v/>
      </c>
      <c r="M58" s="13">
        <f>IF(A58="","",IF(L58=0,0,L58-K58))</f>
        <v/>
      </c>
      <c r="N58" s="36">
        <f>IF(A58="","",IFERROR(VLOOKUP(U58,'Paramètres &amp; consignes'!$D$5:$E$7,2,FALSE),0))</f>
        <v/>
      </c>
      <c r="O58" s="36">
        <f>IF(A58="","",IFERROR(MIN(L58,K58)*N58+MAX(M58,0)*N58*(1+'Paramètres &amp; consignes'!$B$13),0))</f>
        <v/>
      </c>
      <c r="P58" s="36">
        <f>IF(A58="","",IFERROR(V58*'Paramètres &amp; consignes'!$B$12,0))</f>
        <v/>
      </c>
      <c r="Q58" s="36">
        <f>IF(A58="","",IF(L58&gt;0,'Paramètres &amp; consignes'!$B$9,0))</f>
        <v/>
      </c>
      <c r="R58" s="36">
        <f>IF(A58="","",IFERROR(O58+P58+Q58,0))</f>
        <v/>
      </c>
      <c r="S58" s="15">
        <f>IF(A58="","",IF(L58=0,"Absence",IF(M58&gt;0,"Heures supplémentaires",IF(M58&lt;0,"Départ anticipé","Conforme"))))</f>
        <v/>
      </c>
      <c r="T58" s="6" t="n"/>
      <c r="U58" s="6" t="n"/>
      <c r="V58" s="8" t="n"/>
    </row>
    <row r="59">
      <c r="A59" s="33" t="n"/>
      <c r="B59" s="5">
        <f>IF(A59="","",IF(MOD(A59-1,7)=1,"Lundi",IF(MOD(A59-1,7)=2,"Mardi",IF(MOD(A59-1,7)=3,"Mercredi",IF(MOD(A59-1,7)=4,"Jeudi",IF(MOD(A59-1,7)=5,"Vendredi",IF(MOD(A59-1,7)=6,"Samedi","Dimanche"))))))</f>
        <v/>
      </c>
      <c r="C59" s="6" t="n"/>
      <c r="D59" s="6" t="n"/>
      <c r="E59" s="6" t="n"/>
      <c r="F59" s="34" t="n"/>
      <c r="G59" s="34" t="n"/>
      <c r="H59" s="34" t="n"/>
      <c r="I59" s="34" t="n"/>
      <c r="J59" s="8" t="n"/>
      <c r="K59" s="9">
        <f>IF(A59="","",IF(OR(F59="",G59=""),0,IFERROR((G59-F59)*24,0)))</f>
        <v/>
      </c>
      <c r="L59" s="9">
        <f>IF(A59="","",IF(OR(H59="",I59=""),0,IFERROR((I59-H59)*24-J59,0)))</f>
        <v/>
      </c>
      <c r="M59" s="9">
        <f>IF(A59="","",IF(L59=0,0,L59-K59))</f>
        <v/>
      </c>
      <c r="N59" s="35">
        <f>IF(A59="","",IFERROR(VLOOKUP(U59,'Paramètres &amp; consignes'!$D$5:$E$7,2,FALSE),0))</f>
        <v/>
      </c>
      <c r="O59" s="35">
        <f>IF(A59="","",IFERROR(MIN(L59,K59)*N59+MAX(M59,0)*N59*(1+'Paramètres &amp; consignes'!$B$13),0))</f>
        <v/>
      </c>
      <c r="P59" s="35">
        <f>IF(A59="","",IFERROR(V59*'Paramètres &amp; consignes'!$B$12,0))</f>
        <v/>
      </c>
      <c r="Q59" s="35">
        <f>IF(A59="","",IF(L59&gt;0,'Paramètres &amp; consignes'!$B$9,0))</f>
        <v/>
      </c>
      <c r="R59" s="35">
        <f>IF(A59="","",IFERROR(O59+P59+Q59,0))</f>
        <v/>
      </c>
      <c r="S59" s="11">
        <f>IF(A59="","",IF(L59=0,"Absence",IF(M59&gt;0,"Heures supplémentaires",IF(M59&lt;0,"Départ anticipé","Conforme"))))</f>
        <v/>
      </c>
      <c r="T59" s="6" t="n"/>
      <c r="U59" s="6" t="n"/>
      <c r="V59" s="8" t="n"/>
    </row>
    <row r="60">
      <c r="A60" s="33" t="n"/>
      <c r="B60" s="12">
        <f>IF(A60="","",IF(MOD(A60-1,7)=1,"Lundi",IF(MOD(A60-1,7)=2,"Mardi",IF(MOD(A60-1,7)=3,"Mercredi",IF(MOD(A60-1,7)=4,"Jeudi",IF(MOD(A60-1,7)=5,"Vendredi",IF(MOD(A60-1,7)=6,"Samedi","Dimanche"))))))</f>
        <v/>
      </c>
      <c r="C60" s="6" t="n"/>
      <c r="D60" s="6" t="n"/>
      <c r="E60" s="6" t="n"/>
      <c r="F60" s="34" t="n"/>
      <c r="G60" s="34" t="n"/>
      <c r="H60" s="34" t="n"/>
      <c r="I60" s="34" t="n"/>
      <c r="J60" s="8" t="n"/>
      <c r="K60" s="13">
        <f>IF(A60="","",IF(OR(F60="",G60=""),0,IFERROR((G60-F60)*24,0)))</f>
        <v/>
      </c>
      <c r="L60" s="13">
        <f>IF(A60="","",IF(OR(H60="",I60=""),0,IFERROR((I60-H60)*24-J60,0)))</f>
        <v/>
      </c>
      <c r="M60" s="13">
        <f>IF(A60="","",IF(L60=0,0,L60-K60))</f>
        <v/>
      </c>
      <c r="N60" s="36">
        <f>IF(A60="","",IFERROR(VLOOKUP(U60,'Paramètres &amp; consignes'!$D$5:$E$7,2,FALSE),0))</f>
        <v/>
      </c>
      <c r="O60" s="36">
        <f>IF(A60="","",IFERROR(MIN(L60,K60)*N60+MAX(M60,0)*N60*(1+'Paramètres &amp; consignes'!$B$13),0))</f>
        <v/>
      </c>
      <c r="P60" s="36">
        <f>IF(A60="","",IFERROR(V60*'Paramètres &amp; consignes'!$B$12,0))</f>
        <v/>
      </c>
      <c r="Q60" s="36">
        <f>IF(A60="","",IF(L60&gt;0,'Paramètres &amp; consignes'!$B$9,0))</f>
        <v/>
      </c>
      <c r="R60" s="36">
        <f>IF(A60="","",IFERROR(O60+P60+Q60,0))</f>
        <v/>
      </c>
      <c r="S60" s="15">
        <f>IF(A60="","",IF(L60=0,"Absence",IF(M60&gt;0,"Heures supplémentaires",IF(M60&lt;0,"Départ anticipé","Conforme"))))</f>
        <v/>
      </c>
      <c r="T60" s="6" t="n"/>
      <c r="U60" s="6" t="n"/>
      <c r="V60" s="8" t="n"/>
    </row>
    <row r="61">
      <c r="A61" s="33" t="n"/>
      <c r="B61" s="5">
        <f>IF(A61="","",IF(MOD(A61-1,7)=1,"Lundi",IF(MOD(A61-1,7)=2,"Mardi",IF(MOD(A61-1,7)=3,"Mercredi",IF(MOD(A61-1,7)=4,"Jeudi",IF(MOD(A61-1,7)=5,"Vendredi",IF(MOD(A61-1,7)=6,"Samedi","Dimanche"))))))</f>
        <v/>
      </c>
      <c r="C61" s="6" t="n"/>
      <c r="D61" s="6" t="n"/>
      <c r="E61" s="6" t="n"/>
      <c r="F61" s="34" t="n"/>
      <c r="G61" s="34" t="n"/>
      <c r="H61" s="34" t="n"/>
      <c r="I61" s="34" t="n"/>
      <c r="J61" s="8" t="n"/>
      <c r="K61" s="9">
        <f>IF(A61="","",IF(OR(F61="",G61=""),0,IFERROR((G61-F61)*24,0)))</f>
        <v/>
      </c>
      <c r="L61" s="9">
        <f>IF(A61="","",IF(OR(H61="",I61=""),0,IFERROR((I61-H61)*24-J61,0)))</f>
        <v/>
      </c>
      <c r="M61" s="9">
        <f>IF(A61="","",IF(L61=0,0,L61-K61))</f>
        <v/>
      </c>
      <c r="N61" s="35">
        <f>IF(A61="","",IFERROR(VLOOKUP(U61,'Paramètres &amp; consignes'!$D$5:$E$7,2,FALSE),0))</f>
        <v/>
      </c>
      <c r="O61" s="35">
        <f>IF(A61="","",IFERROR(MIN(L61,K61)*N61+MAX(M61,0)*N61*(1+'Paramètres &amp; consignes'!$B$13),0))</f>
        <v/>
      </c>
      <c r="P61" s="35">
        <f>IF(A61="","",IFERROR(V61*'Paramètres &amp; consignes'!$B$12,0))</f>
        <v/>
      </c>
      <c r="Q61" s="35">
        <f>IF(A61="","",IF(L61&gt;0,'Paramètres &amp; consignes'!$B$9,0))</f>
        <v/>
      </c>
      <c r="R61" s="35">
        <f>IF(A61="","",IFERROR(O61+P61+Q61,0))</f>
        <v/>
      </c>
      <c r="S61" s="11">
        <f>IF(A61="","",IF(L61=0,"Absence",IF(M61&gt;0,"Heures supplémentaires",IF(M61&lt;0,"Départ anticipé","Conforme"))))</f>
        <v/>
      </c>
      <c r="T61" s="6" t="n"/>
      <c r="U61" s="6" t="n"/>
      <c r="V61" s="8" t="n"/>
    </row>
    <row r="62">
      <c r="A62" s="33" t="n"/>
      <c r="B62" s="12">
        <f>IF(A62="","",IF(MOD(A62-1,7)=1,"Lundi",IF(MOD(A62-1,7)=2,"Mardi",IF(MOD(A62-1,7)=3,"Mercredi",IF(MOD(A62-1,7)=4,"Jeudi",IF(MOD(A62-1,7)=5,"Vendredi",IF(MOD(A62-1,7)=6,"Samedi","Dimanche"))))))</f>
        <v/>
      </c>
      <c r="C62" s="6" t="n"/>
      <c r="D62" s="6" t="n"/>
      <c r="E62" s="6" t="n"/>
      <c r="F62" s="34" t="n"/>
      <c r="G62" s="34" t="n"/>
      <c r="H62" s="34" t="n"/>
      <c r="I62" s="34" t="n"/>
      <c r="J62" s="8" t="n"/>
      <c r="K62" s="13">
        <f>IF(A62="","",IF(OR(F62="",G62=""),0,IFERROR((G62-F62)*24,0)))</f>
        <v/>
      </c>
      <c r="L62" s="13">
        <f>IF(A62="","",IF(OR(H62="",I62=""),0,IFERROR((I62-H62)*24-J62,0)))</f>
        <v/>
      </c>
      <c r="M62" s="13">
        <f>IF(A62="","",IF(L62=0,0,L62-K62))</f>
        <v/>
      </c>
      <c r="N62" s="36">
        <f>IF(A62="","",IFERROR(VLOOKUP(U62,'Paramètres &amp; consignes'!$D$5:$E$7,2,FALSE),0))</f>
        <v/>
      </c>
      <c r="O62" s="36">
        <f>IF(A62="","",IFERROR(MIN(L62,K62)*N62+MAX(M62,0)*N62*(1+'Paramètres &amp; consignes'!$B$13),0))</f>
        <v/>
      </c>
      <c r="P62" s="36">
        <f>IF(A62="","",IFERROR(V62*'Paramètres &amp; consignes'!$B$12,0))</f>
        <v/>
      </c>
      <c r="Q62" s="36">
        <f>IF(A62="","",IF(L62&gt;0,'Paramètres &amp; consignes'!$B$9,0))</f>
        <v/>
      </c>
      <c r="R62" s="36">
        <f>IF(A62="","",IFERROR(O62+P62+Q62,0))</f>
        <v/>
      </c>
      <c r="S62" s="15">
        <f>IF(A62="","",IF(L62=0,"Absence",IF(M62&gt;0,"Heures supplémentaires",IF(M62&lt;0,"Départ anticipé","Conforme"))))</f>
        <v/>
      </c>
      <c r="T62" s="6" t="n"/>
      <c r="U62" s="6" t="n"/>
      <c r="V62" s="8" t="n"/>
    </row>
    <row r="63">
      <c r="A63" s="33" t="n"/>
      <c r="B63" s="5">
        <f>IF(A63="","",IF(MOD(A63-1,7)=1,"Lundi",IF(MOD(A63-1,7)=2,"Mardi",IF(MOD(A63-1,7)=3,"Mercredi",IF(MOD(A63-1,7)=4,"Jeudi",IF(MOD(A63-1,7)=5,"Vendredi",IF(MOD(A63-1,7)=6,"Samedi","Dimanche"))))))</f>
        <v/>
      </c>
      <c r="C63" s="6" t="n"/>
      <c r="D63" s="6" t="n"/>
      <c r="E63" s="6" t="n"/>
      <c r="F63" s="34" t="n"/>
      <c r="G63" s="34" t="n"/>
      <c r="H63" s="34" t="n"/>
      <c r="I63" s="34" t="n"/>
      <c r="J63" s="8" t="n"/>
      <c r="K63" s="9">
        <f>IF(A63="","",IF(OR(F63="",G63=""),0,IFERROR((G63-F63)*24,0)))</f>
        <v/>
      </c>
      <c r="L63" s="9">
        <f>IF(A63="","",IF(OR(H63="",I63=""),0,IFERROR((I63-H63)*24-J63,0)))</f>
        <v/>
      </c>
      <c r="M63" s="9">
        <f>IF(A63="","",IF(L63=0,0,L63-K63))</f>
        <v/>
      </c>
      <c r="N63" s="35">
        <f>IF(A63="","",IFERROR(VLOOKUP(U63,'Paramètres &amp; consignes'!$D$5:$E$7,2,FALSE),0))</f>
        <v/>
      </c>
      <c r="O63" s="35">
        <f>IF(A63="","",IFERROR(MIN(L63,K63)*N63+MAX(M63,0)*N63*(1+'Paramètres &amp; consignes'!$B$13),0))</f>
        <v/>
      </c>
      <c r="P63" s="35">
        <f>IF(A63="","",IFERROR(V63*'Paramètres &amp; consignes'!$B$12,0))</f>
        <v/>
      </c>
      <c r="Q63" s="35">
        <f>IF(A63="","",IF(L63&gt;0,'Paramètres &amp; consignes'!$B$9,0))</f>
        <v/>
      </c>
      <c r="R63" s="35">
        <f>IF(A63="","",IFERROR(O63+P63+Q63,0))</f>
        <v/>
      </c>
      <c r="S63" s="11">
        <f>IF(A63="","",IF(L63=0,"Absence",IF(M63&gt;0,"Heures supplémentaires",IF(M63&lt;0,"Départ anticipé","Conforme"))))</f>
        <v/>
      </c>
      <c r="T63" s="6" t="n"/>
      <c r="U63" s="6" t="n"/>
      <c r="V63" s="8" t="n"/>
    </row>
    <row r="64">
      <c r="A64" s="33" t="n"/>
      <c r="B64" s="12">
        <f>IF(A64="","",IF(MOD(A64-1,7)=1,"Lundi",IF(MOD(A64-1,7)=2,"Mardi",IF(MOD(A64-1,7)=3,"Mercredi",IF(MOD(A64-1,7)=4,"Jeudi",IF(MOD(A64-1,7)=5,"Vendredi",IF(MOD(A64-1,7)=6,"Samedi","Dimanche"))))))</f>
        <v/>
      </c>
      <c r="C64" s="6" t="n"/>
      <c r="D64" s="6" t="n"/>
      <c r="E64" s="6" t="n"/>
      <c r="F64" s="34" t="n"/>
      <c r="G64" s="34" t="n"/>
      <c r="H64" s="34" t="n"/>
      <c r="I64" s="34" t="n"/>
      <c r="J64" s="8" t="n"/>
      <c r="K64" s="13">
        <f>IF(A64="","",IF(OR(F64="",G64=""),0,IFERROR((G64-F64)*24,0)))</f>
        <v/>
      </c>
      <c r="L64" s="13">
        <f>IF(A64="","",IF(OR(H64="",I64=""),0,IFERROR((I64-H64)*24-J64,0)))</f>
        <v/>
      </c>
      <c r="M64" s="13">
        <f>IF(A64="","",IF(L64=0,0,L64-K64))</f>
        <v/>
      </c>
      <c r="N64" s="36">
        <f>IF(A64="","",IFERROR(VLOOKUP(U64,'Paramètres &amp; consignes'!$D$5:$E$7,2,FALSE),0))</f>
        <v/>
      </c>
      <c r="O64" s="36">
        <f>IF(A64="","",IFERROR(MIN(L64,K64)*N64+MAX(M64,0)*N64*(1+'Paramètres &amp; consignes'!$B$13),0))</f>
        <v/>
      </c>
      <c r="P64" s="36">
        <f>IF(A64="","",IFERROR(V64*'Paramètres &amp; consignes'!$B$12,0))</f>
        <v/>
      </c>
      <c r="Q64" s="36">
        <f>IF(A64="","",IF(L64&gt;0,'Paramètres &amp; consignes'!$B$9,0))</f>
        <v/>
      </c>
      <c r="R64" s="36">
        <f>IF(A64="","",IFERROR(O64+P64+Q64,0))</f>
        <v/>
      </c>
      <c r="S64" s="15">
        <f>IF(A64="","",IF(L64=0,"Absence",IF(M64&gt;0,"Heures supplémentaires",IF(M64&lt;0,"Départ anticipé","Conforme"))))</f>
        <v/>
      </c>
      <c r="T64" s="6" t="n"/>
      <c r="U64" s="6" t="n"/>
      <c r="V64" s="8" t="n"/>
    </row>
    <row r="65">
      <c r="A65" s="33" t="n"/>
      <c r="B65" s="5">
        <f>IF(A65="","",IF(MOD(A65-1,7)=1,"Lundi",IF(MOD(A65-1,7)=2,"Mardi",IF(MOD(A65-1,7)=3,"Mercredi",IF(MOD(A65-1,7)=4,"Jeudi",IF(MOD(A65-1,7)=5,"Vendredi",IF(MOD(A65-1,7)=6,"Samedi","Dimanche"))))))</f>
        <v/>
      </c>
      <c r="C65" s="6" t="n"/>
      <c r="D65" s="6" t="n"/>
      <c r="E65" s="6" t="n"/>
      <c r="F65" s="34" t="n"/>
      <c r="G65" s="34" t="n"/>
      <c r="H65" s="34" t="n"/>
      <c r="I65" s="34" t="n"/>
      <c r="J65" s="8" t="n"/>
      <c r="K65" s="9">
        <f>IF(A65="","",IF(OR(F65="",G65=""),0,IFERROR((G65-F65)*24,0)))</f>
        <v/>
      </c>
      <c r="L65" s="9">
        <f>IF(A65="","",IF(OR(H65="",I65=""),0,IFERROR((I65-H65)*24-J65,0)))</f>
        <v/>
      </c>
      <c r="M65" s="9">
        <f>IF(A65="","",IF(L65=0,0,L65-K65))</f>
        <v/>
      </c>
      <c r="N65" s="35">
        <f>IF(A65="","",IFERROR(VLOOKUP(U65,'Paramètres &amp; consignes'!$D$5:$E$7,2,FALSE),0))</f>
        <v/>
      </c>
      <c r="O65" s="35">
        <f>IF(A65="","",IFERROR(MIN(L65,K65)*N65+MAX(M65,0)*N65*(1+'Paramètres &amp; consignes'!$B$13),0))</f>
        <v/>
      </c>
      <c r="P65" s="35">
        <f>IF(A65="","",IFERROR(V65*'Paramètres &amp; consignes'!$B$12,0))</f>
        <v/>
      </c>
      <c r="Q65" s="35">
        <f>IF(A65="","",IF(L65&gt;0,'Paramètres &amp; consignes'!$B$9,0))</f>
        <v/>
      </c>
      <c r="R65" s="35">
        <f>IF(A65="","",IFERROR(O65+P65+Q65,0))</f>
        <v/>
      </c>
      <c r="S65" s="11">
        <f>IF(A65="","",IF(L65=0,"Absence",IF(M65&gt;0,"Heures supplémentaires",IF(M65&lt;0,"Départ anticipé","Conforme"))))</f>
        <v/>
      </c>
      <c r="T65" s="6" t="n"/>
      <c r="U65" s="6" t="n"/>
      <c r="V65" s="8" t="n"/>
    </row>
    <row r="66">
      <c r="A66" s="33" t="n"/>
      <c r="B66" s="12">
        <f>IF(A66="","",IF(MOD(A66-1,7)=1,"Lundi",IF(MOD(A66-1,7)=2,"Mardi",IF(MOD(A66-1,7)=3,"Mercredi",IF(MOD(A66-1,7)=4,"Jeudi",IF(MOD(A66-1,7)=5,"Vendredi",IF(MOD(A66-1,7)=6,"Samedi","Dimanche"))))))</f>
        <v/>
      </c>
      <c r="C66" s="6" t="n"/>
      <c r="D66" s="6" t="n"/>
      <c r="E66" s="6" t="n"/>
      <c r="F66" s="34" t="n"/>
      <c r="G66" s="34" t="n"/>
      <c r="H66" s="34" t="n"/>
      <c r="I66" s="34" t="n"/>
      <c r="J66" s="8" t="n"/>
      <c r="K66" s="13">
        <f>IF(A66="","",IF(OR(F66="",G66=""),0,IFERROR((G66-F66)*24,0)))</f>
        <v/>
      </c>
      <c r="L66" s="13">
        <f>IF(A66="","",IF(OR(H66="",I66=""),0,IFERROR((I66-H66)*24-J66,0)))</f>
        <v/>
      </c>
      <c r="M66" s="13">
        <f>IF(A66="","",IF(L66=0,0,L66-K66))</f>
        <v/>
      </c>
      <c r="N66" s="36">
        <f>IF(A66="","",IFERROR(VLOOKUP(U66,'Paramètres &amp; consignes'!$D$5:$E$7,2,FALSE),0))</f>
        <v/>
      </c>
      <c r="O66" s="36">
        <f>IF(A66="","",IFERROR(MIN(L66,K66)*N66+MAX(M66,0)*N66*(1+'Paramètres &amp; consignes'!$B$13),0))</f>
        <v/>
      </c>
      <c r="P66" s="36">
        <f>IF(A66="","",IFERROR(V66*'Paramètres &amp; consignes'!$B$12,0))</f>
        <v/>
      </c>
      <c r="Q66" s="36">
        <f>IF(A66="","",IF(L66&gt;0,'Paramètres &amp; consignes'!$B$9,0))</f>
        <v/>
      </c>
      <c r="R66" s="36">
        <f>IF(A66="","",IFERROR(O66+P66+Q66,0))</f>
        <v/>
      </c>
      <c r="S66" s="15">
        <f>IF(A66="","",IF(L66=0,"Absence",IF(M66&gt;0,"Heures supplémentaires",IF(M66&lt;0,"Départ anticipé","Conforme"))))</f>
        <v/>
      </c>
      <c r="T66" s="6" t="n"/>
      <c r="U66" s="6" t="n"/>
      <c r="V66" s="8" t="n"/>
    </row>
    <row r="67">
      <c r="A67" s="33" t="n"/>
      <c r="B67" s="5">
        <f>IF(A67="","",IF(MOD(A67-1,7)=1,"Lundi",IF(MOD(A67-1,7)=2,"Mardi",IF(MOD(A67-1,7)=3,"Mercredi",IF(MOD(A67-1,7)=4,"Jeudi",IF(MOD(A67-1,7)=5,"Vendredi",IF(MOD(A67-1,7)=6,"Samedi","Dimanche"))))))</f>
        <v/>
      </c>
      <c r="C67" s="6" t="n"/>
      <c r="D67" s="6" t="n"/>
      <c r="E67" s="6" t="n"/>
      <c r="F67" s="34" t="n"/>
      <c r="G67" s="34" t="n"/>
      <c r="H67" s="34" t="n"/>
      <c r="I67" s="34" t="n"/>
      <c r="J67" s="8" t="n"/>
      <c r="K67" s="9">
        <f>IF(A67="","",IF(OR(F67="",G67=""),0,IFERROR((G67-F67)*24,0)))</f>
        <v/>
      </c>
      <c r="L67" s="9">
        <f>IF(A67="","",IF(OR(H67="",I67=""),0,IFERROR((I67-H67)*24-J67,0)))</f>
        <v/>
      </c>
      <c r="M67" s="9">
        <f>IF(A67="","",IF(L67=0,0,L67-K67))</f>
        <v/>
      </c>
      <c r="N67" s="35">
        <f>IF(A67="","",IFERROR(VLOOKUP(U67,'Paramètres &amp; consignes'!$D$5:$E$7,2,FALSE),0))</f>
        <v/>
      </c>
      <c r="O67" s="35">
        <f>IF(A67="","",IFERROR(MIN(L67,K67)*N67+MAX(M67,0)*N67*(1+'Paramètres &amp; consignes'!$B$13),0))</f>
        <v/>
      </c>
      <c r="P67" s="35">
        <f>IF(A67="","",IFERROR(V67*'Paramètres &amp; consignes'!$B$12,0))</f>
        <v/>
      </c>
      <c r="Q67" s="35">
        <f>IF(A67="","",IF(L67&gt;0,'Paramètres &amp; consignes'!$B$9,0))</f>
        <v/>
      </c>
      <c r="R67" s="35">
        <f>IF(A67="","",IFERROR(O67+P67+Q67,0))</f>
        <v/>
      </c>
      <c r="S67" s="11">
        <f>IF(A67="","",IF(L67=0,"Absence",IF(M67&gt;0,"Heures supplémentaires",IF(M67&lt;0,"Départ anticipé","Conforme"))))</f>
        <v/>
      </c>
      <c r="T67" s="6" t="n"/>
      <c r="U67" s="6" t="n"/>
      <c r="V67" s="8" t="n"/>
    </row>
    <row r="68">
      <c r="A68" s="33" t="n"/>
      <c r="B68" s="12">
        <f>IF(A68="","",IF(MOD(A68-1,7)=1,"Lundi",IF(MOD(A68-1,7)=2,"Mardi",IF(MOD(A68-1,7)=3,"Mercredi",IF(MOD(A68-1,7)=4,"Jeudi",IF(MOD(A68-1,7)=5,"Vendredi",IF(MOD(A68-1,7)=6,"Samedi","Dimanche"))))))</f>
        <v/>
      </c>
      <c r="C68" s="6" t="n"/>
      <c r="D68" s="6" t="n"/>
      <c r="E68" s="6" t="n"/>
      <c r="F68" s="34" t="n"/>
      <c r="G68" s="34" t="n"/>
      <c r="H68" s="34" t="n"/>
      <c r="I68" s="34" t="n"/>
      <c r="J68" s="8" t="n"/>
      <c r="K68" s="13">
        <f>IF(A68="","",IF(OR(F68="",G68=""),0,IFERROR((G68-F68)*24,0)))</f>
        <v/>
      </c>
      <c r="L68" s="13">
        <f>IF(A68="","",IF(OR(H68="",I68=""),0,IFERROR((I68-H68)*24-J68,0)))</f>
        <v/>
      </c>
      <c r="M68" s="13">
        <f>IF(A68="","",IF(L68=0,0,L68-K68))</f>
        <v/>
      </c>
      <c r="N68" s="36">
        <f>IF(A68="","",IFERROR(VLOOKUP(U68,'Paramètres &amp; consignes'!$D$5:$E$7,2,FALSE),0))</f>
        <v/>
      </c>
      <c r="O68" s="36">
        <f>IF(A68="","",IFERROR(MIN(L68,K68)*N68+MAX(M68,0)*N68*(1+'Paramètres &amp; consignes'!$B$13),0))</f>
        <v/>
      </c>
      <c r="P68" s="36">
        <f>IF(A68="","",IFERROR(V68*'Paramètres &amp; consignes'!$B$12,0))</f>
        <v/>
      </c>
      <c r="Q68" s="36">
        <f>IF(A68="","",IF(L68&gt;0,'Paramètres &amp; consignes'!$B$9,0))</f>
        <v/>
      </c>
      <c r="R68" s="36">
        <f>IF(A68="","",IFERROR(O68+P68+Q68,0))</f>
        <v/>
      </c>
      <c r="S68" s="15">
        <f>IF(A68="","",IF(L68=0,"Absence",IF(M68&gt;0,"Heures supplémentaires",IF(M68&lt;0,"Départ anticipé","Conforme"))))</f>
        <v/>
      </c>
      <c r="T68" s="6" t="n"/>
      <c r="U68" s="6" t="n"/>
      <c r="V68" s="8" t="n"/>
    </row>
    <row r="69">
      <c r="A69" s="33" t="n"/>
      <c r="B69" s="5">
        <f>IF(A69="","",IF(MOD(A69-1,7)=1,"Lundi",IF(MOD(A69-1,7)=2,"Mardi",IF(MOD(A69-1,7)=3,"Mercredi",IF(MOD(A69-1,7)=4,"Jeudi",IF(MOD(A69-1,7)=5,"Vendredi",IF(MOD(A69-1,7)=6,"Samedi","Dimanche"))))))</f>
        <v/>
      </c>
      <c r="C69" s="6" t="n"/>
      <c r="D69" s="6" t="n"/>
      <c r="E69" s="6" t="n"/>
      <c r="F69" s="34" t="n"/>
      <c r="G69" s="34" t="n"/>
      <c r="H69" s="34" t="n"/>
      <c r="I69" s="34" t="n"/>
      <c r="J69" s="8" t="n"/>
      <c r="K69" s="9">
        <f>IF(A69="","",IF(OR(F69="",G69=""),0,IFERROR((G69-F69)*24,0)))</f>
        <v/>
      </c>
      <c r="L69" s="9">
        <f>IF(A69="","",IF(OR(H69="",I69=""),0,IFERROR((I69-H69)*24-J69,0)))</f>
        <v/>
      </c>
      <c r="M69" s="9">
        <f>IF(A69="","",IF(L69=0,0,L69-K69))</f>
        <v/>
      </c>
      <c r="N69" s="35">
        <f>IF(A69="","",IFERROR(VLOOKUP(U69,'Paramètres &amp; consignes'!$D$5:$E$7,2,FALSE),0))</f>
        <v/>
      </c>
      <c r="O69" s="35">
        <f>IF(A69="","",IFERROR(MIN(L69,K69)*N69+MAX(M69,0)*N69*(1+'Paramètres &amp; consignes'!$B$13),0))</f>
        <v/>
      </c>
      <c r="P69" s="35">
        <f>IF(A69="","",IFERROR(V69*'Paramètres &amp; consignes'!$B$12,0))</f>
        <v/>
      </c>
      <c r="Q69" s="35">
        <f>IF(A69="","",IF(L69&gt;0,'Paramètres &amp; consignes'!$B$9,0))</f>
        <v/>
      </c>
      <c r="R69" s="35">
        <f>IF(A69="","",IFERROR(O69+P69+Q69,0))</f>
        <v/>
      </c>
      <c r="S69" s="11">
        <f>IF(A69="","",IF(L69=0,"Absence",IF(M69&gt;0,"Heures supplémentaires",IF(M69&lt;0,"Départ anticipé","Conforme"))))</f>
        <v/>
      </c>
      <c r="T69" s="6" t="n"/>
      <c r="U69" s="6" t="n"/>
      <c r="V69" s="8" t="n"/>
    </row>
    <row r="70">
      <c r="A70" s="33" t="n"/>
      <c r="B70" s="12">
        <f>IF(A70="","",IF(MOD(A70-1,7)=1,"Lundi",IF(MOD(A70-1,7)=2,"Mardi",IF(MOD(A70-1,7)=3,"Mercredi",IF(MOD(A70-1,7)=4,"Jeudi",IF(MOD(A70-1,7)=5,"Vendredi",IF(MOD(A70-1,7)=6,"Samedi","Dimanche"))))))</f>
        <v/>
      </c>
      <c r="C70" s="6" t="n"/>
      <c r="D70" s="6" t="n"/>
      <c r="E70" s="6" t="n"/>
      <c r="F70" s="34" t="n"/>
      <c r="G70" s="34" t="n"/>
      <c r="H70" s="34" t="n"/>
      <c r="I70" s="34" t="n"/>
      <c r="J70" s="8" t="n"/>
      <c r="K70" s="13">
        <f>IF(A70="","",IF(OR(F70="",G70=""),0,IFERROR((G70-F70)*24,0)))</f>
        <v/>
      </c>
      <c r="L70" s="13">
        <f>IF(A70="","",IF(OR(H70="",I70=""),0,IFERROR((I70-H70)*24-J70,0)))</f>
        <v/>
      </c>
      <c r="M70" s="13">
        <f>IF(A70="","",IF(L70=0,0,L70-K70))</f>
        <v/>
      </c>
      <c r="N70" s="36">
        <f>IF(A70="","",IFERROR(VLOOKUP(U70,'Paramètres &amp; consignes'!$D$5:$E$7,2,FALSE),0))</f>
        <v/>
      </c>
      <c r="O70" s="36">
        <f>IF(A70="","",IFERROR(MIN(L70,K70)*N70+MAX(M70,0)*N70*(1+'Paramètres &amp; consignes'!$B$13),0))</f>
        <v/>
      </c>
      <c r="P70" s="36">
        <f>IF(A70="","",IFERROR(V70*'Paramètres &amp; consignes'!$B$12,0))</f>
        <v/>
      </c>
      <c r="Q70" s="36">
        <f>IF(A70="","",IF(L70&gt;0,'Paramètres &amp; consignes'!$B$9,0))</f>
        <v/>
      </c>
      <c r="R70" s="36">
        <f>IF(A70="","",IFERROR(O70+P70+Q70,0))</f>
        <v/>
      </c>
      <c r="S70" s="15">
        <f>IF(A70="","",IF(L70=0,"Absence",IF(M70&gt;0,"Heures supplémentaires",IF(M70&lt;0,"Départ anticipé","Conforme"))))</f>
        <v/>
      </c>
      <c r="T70" s="6" t="n"/>
      <c r="U70" s="6" t="n"/>
      <c r="V70" s="8" t="n"/>
    </row>
    <row r="71">
      <c r="A71" s="33" t="n"/>
      <c r="B71" s="5">
        <f>IF(A71="","",IF(MOD(A71-1,7)=1,"Lundi",IF(MOD(A71-1,7)=2,"Mardi",IF(MOD(A71-1,7)=3,"Mercredi",IF(MOD(A71-1,7)=4,"Jeudi",IF(MOD(A71-1,7)=5,"Vendredi",IF(MOD(A71-1,7)=6,"Samedi","Dimanche"))))))</f>
        <v/>
      </c>
      <c r="C71" s="6" t="n"/>
      <c r="D71" s="6" t="n"/>
      <c r="E71" s="6" t="n"/>
      <c r="F71" s="34" t="n"/>
      <c r="G71" s="34" t="n"/>
      <c r="H71" s="34" t="n"/>
      <c r="I71" s="34" t="n"/>
      <c r="J71" s="8" t="n"/>
      <c r="K71" s="9">
        <f>IF(A71="","",IF(OR(F71="",G71=""),0,IFERROR((G71-F71)*24,0)))</f>
        <v/>
      </c>
      <c r="L71" s="9">
        <f>IF(A71="","",IF(OR(H71="",I71=""),0,IFERROR((I71-H71)*24-J71,0)))</f>
        <v/>
      </c>
      <c r="M71" s="9">
        <f>IF(A71="","",IF(L71=0,0,L71-K71))</f>
        <v/>
      </c>
      <c r="N71" s="35">
        <f>IF(A71="","",IFERROR(VLOOKUP(U71,'Paramètres &amp; consignes'!$D$5:$E$7,2,FALSE),0))</f>
        <v/>
      </c>
      <c r="O71" s="35">
        <f>IF(A71="","",IFERROR(MIN(L71,K71)*N71+MAX(M71,0)*N71*(1+'Paramètres &amp; consignes'!$B$13),0))</f>
        <v/>
      </c>
      <c r="P71" s="35">
        <f>IF(A71="","",IFERROR(V71*'Paramètres &amp; consignes'!$B$12,0))</f>
        <v/>
      </c>
      <c r="Q71" s="35">
        <f>IF(A71="","",IF(L71&gt;0,'Paramètres &amp; consignes'!$B$9,0))</f>
        <v/>
      </c>
      <c r="R71" s="35">
        <f>IF(A71="","",IFERROR(O71+P71+Q71,0))</f>
        <v/>
      </c>
      <c r="S71" s="11">
        <f>IF(A71="","",IF(L71=0,"Absence",IF(M71&gt;0,"Heures supplémentaires",IF(M71&lt;0,"Départ anticipé","Conforme"))))</f>
        <v/>
      </c>
      <c r="T71" s="6" t="n"/>
      <c r="U71" s="6" t="n"/>
      <c r="V71" s="8" t="n"/>
    </row>
    <row r="72">
      <c r="A72" s="33" t="n"/>
      <c r="B72" s="12">
        <f>IF(A72="","",IF(MOD(A72-1,7)=1,"Lundi",IF(MOD(A72-1,7)=2,"Mardi",IF(MOD(A72-1,7)=3,"Mercredi",IF(MOD(A72-1,7)=4,"Jeudi",IF(MOD(A72-1,7)=5,"Vendredi",IF(MOD(A72-1,7)=6,"Samedi","Dimanche"))))))</f>
        <v/>
      </c>
      <c r="C72" s="6" t="n"/>
      <c r="D72" s="6" t="n"/>
      <c r="E72" s="6" t="n"/>
      <c r="F72" s="34" t="n"/>
      <c r="G72" s="34" t="n"/>
      <c r="H72" s="34" t="n"/>
      <c r="I72" s="34" t="n"/>
      <c r="J72" s="8" t="n"/>
      <c r="K72" s="13">
        <f>IF(A72="","",IF(OR(F72="",G72=""),0,IFERROR((G72-F72)*24,0)))</f>
        <v/>
      </c>
      <c r="L72" s="13">
        <f>IF(A72="","",IF(OR(H72="",I72=""),0,IFERROR((I72-H72)*24-J72,0)))</f>
        <v/>
      </c>
      <c r="M72" s="13">
        <f>IF(A72="","",IF(L72=0,0,L72-K72))</f>
        <v/>
      </c>
      <c r="N72" s="36">
        <f>IF(A72="","",IFERROR(VLOOKUP(U72,'Paramètres &amp; consignes'!$D$5:$E$7,2,FALSE),0))</f>
        <v/>
      </c>
      <c r="O72" s="36">
        <f>IF(A72="","",IFERROR(MIN(L72,K72)*N72+MAX(M72,0)*N72*(1+'Paramètres &amp; consignes'!$B$13),0))</f>
        <v/>
      </c>
      <c r="P72" s="36">
        <f>IF(A72="","",IFERROR(V72*'Paramètres &amp; consignes'!$B$12,0))</f>
        <v/>
      </c>
      <c r="Q72" s="36">
        <f>IF(A72="","",IF(L72&gt;0,'Paramètres &amp; consignes'!$B$9,0))</f>
        <v/>
      </c>
      <c r="R72" s="36">
        <f>IF(A72="","",IFERROR(O72+P72+Q72,0))</f>
        <v/>
      </c>
      <c r="S72" s="15">
        <f>IF(A72="","",IF(L72=0,"Absence",IF(M72&gt;0,"Heures supplémentaires",IF(M72&lt;0,"Départ anticipé","Conforme"))))</f>
        <v/>
      </c>
      <c r="T72" s="6" t="n"/>
      <c r="U72" s="6" t="n"/>
      <c r="V72" s="8" t="n"/>
    </row>
    <row r="73">
      <c r="A73" s="33" t="n"/>
      <c r="B73" s="5">
        <f>IF(A73="","",IF(MOD(A73-1,7)=1,"Lundi",IF(MOD(A73-1,7)=2,"Mardi",IF(MOD(A73-1,7)=3,"Mercredi",IF(MOD(A73-1,7)=4,"Jeudi",IF(MOD(A73-1,7)=5,"Vendredi",IF(MOD(A73-1,7)=6,"Samedi","Dimanche"))))))</f>
        <v/>
      </c>
      <c r="C73" s="6" t="n"/>
      <c r="D73" s="6" t="n"/>
      <c r="E73" s="6" t="n"/>
      <c r="F73" s="34" t="n"/>
      <c r="G73" s="34" t="n"/>
      <c r="H73" s="34" t="n"/>
      <c r="I73" s="34" t="n"/>
      <c r="J73" s="8" t="n"/>
      <c r="K73" s="9">
        <f>IF(A73="","",IF(OR(F73="",G73=""),0,IFERROR((G73-F73)*24,0)))</f>
        <v/>
      </c>
      <c r="L73" s="9">
        <f>IF(A73="","",IF(OR(H73="",I73=""),0,IFERROR((I73-H73)*24-J73,0)))</f>
        <v/>
      </c>
      <c r="M73" s="9">
        <f>IF(A73="","",IF(L73=0,0,L73-K73))</f>
        <v/>
      </c>
      <c r="N73" s="35">
        <f>IF(A73="","",IFERROR(VLOOKUP(U73,'Paramètres &amp; consignes'!$D$5:$E$7,2,FALSE),0))</f>
        <v/>
      </c>
      <c r="O73" s="35">
        <f>IF(A73="","",IFERROR(MIN(L73,K73)*N73+MAX(M73,0)*N73*(1+'Paramètres &amp; consignes'!$B$13),0))</f>
        <v/>
      </c>
      <c r="P73" s="35">
        <f>IF(A73="","",IFERROR(V73*'Paramètres &amp; consignes'!$B$12,0))</f>
        <v/>
      </c>
      <c r="Q73" s="35">
        <f>IF(A73="","",IF(L73&gt;0,'Paramètres &amp; consignes'!$B$9,0))</f>
        <v/>
      </c>
      <c r="R73" s="35">
        <f>IF(A73="","",IFERROR(O73+P73+Q73,0))</f>
        <v/>
      </c>
      <c r="S73" s="11">
        <f>IF(A73="","",IF(L73=0,"Absence",IF(M73&gt;0,"Heures supplémentaires",IF(M73&lt;0,"Départ anticipé","Conforme"))))</f>
        <v/>
      </c>
      <c r="T73" s="6" t="n"/>
      <c r="U73" s="6" t="n"/>
      <c r="V73" s="8" t="n"/>
    </row>
    <row r="74">
      <c r="A74" s="33" t="n"/>
      <c r="B74" s="12">
        <f>IF(A74="","",IF(MOD(A74-1,7)=1,"Lundi",IF(MOD(A74-1,7)=2,"Mardi",IF(MOD(A74-1,7)=3,"Mercredi",IF(MOD(A74-1,7)=4,"Jeudi",IF(MOD(A74-1,7)=5,"Vendredi",IF(MOD(A74-1,7)=6,"Samedi","Dimanche"))))))</f>
        <v/>
      </c>
      <c r="C74" s="6" t="n"/>
      <c r="D74" s="6" t="n"/>
      <c r="E74" s="6" t="n"/>
      <c r="F74" s="34" t="n"/>
      <c r="G74" s="34" t="n"/>
      <c r="H74" s="34" t="n"/>
      <c r="I74" s="34" t="n"/>
      <c r="J74" s="8" t="n"/>
      <c r="K74" s="13">
        <f>IF(A74="","",IF(OR(F74="",G74=""),0,IFERROR((G74-F74)*24,0)))</f>
        <v/>
      </c>
      <c r="L74" s="13">
        <f>IF(A74="","",IF(OR(H74="",I74=""),0,IFERROR((I74-H74)*24-J74,0)))</f>
        <v/>
      </c>
      <c r="M74" s="13">
        <f>IF(A74="","",IF(L74=0,0,L74-K74))</f>
        <v/>
      </c>
      <c r="N74" s="36">
        <f>IF(A74="","",IFERROR(VLOOKUP(U74,'Paramètres &amp; consignes'!$D$5:$E$7,2,FALSE),0))</f>
        <v/>
      </c>
      <c r="O74" s="36">
        <f>IF(A74="","",IFERROR(MIN(L74,K74)*N74+MAX(M74,0)*N74*(1+'Paramètres &amp; consignes'!$B$13),0))</f>
        <v/>
      </c>
      <c r="P74" s="36">
        <f>IF(A74="","",IFERROR(V74*'Paramètres &amp; consignes'!$B$12,0))</f>
        <v/>
      </c>
      <c r="Q74" s="36">
        <f>IF(A74="","",IF(L74&gt;0,'Paramètres &amp; consignes'!$B$9,0))</f>
        <v/>
      </c>
      <c r="R74" s="36">
        <f>IF(A74="","",IFERROR(O74+P74+Q74,0))</f>
        <v/>
      </c>
      <c r="S74" s="15">
        <f>IF(A74="","",IF(L74=0,"Absence",IF(M74&gt;0,"Heures supplémentaires",IF(M74&lt;0,"Départ anticipé","Conforme"))))</f>
        <v/>
      </c>
      <c r="T74" s="6" t="n"/>
      <c r="U74" s="6" t="n"/>
      <c r="V74" s="8" t="n"/>
    </row>
    <row r="75">
      <c r="A75" s="33" t="n"/>
      <c r="B75" s="5">
        <f>IF(A75="","",IF(MOD(A75-1,7)=1,"Lundi",IF(MOD(A75-1,7)=2,"Mardi",IF(MOD(A75-1,7)=3,"Mercredi",IF(MOD(A75-1,7)=4,"Jeudi",IF(MOD(A75-1,7)=5,"Vendredi",IF(MOD(A75-1,7)=6,"Samedi","Dimanche"))))))</f>
        <v/>
      </c>
      <c r="C75" s="6" t="n"/>
      <c r="D75" s="6" t="n"/>
      <c r="E75" s="6" t="n"/>
      <c r="F75" s="34" t="n"/>
      <c r="G75" s="34" t="n"/>
      <c r="H75" s="34" t="n"/>
      <c r="I75" s="34" t="n"/>
      <c r="J75" s="8" t="n"/>
      <c r="K75" s="9">
        <f>IF(A75="","",IF(OR(F75="",G75=""),0,IFERROR((G75-F75)*24,0)))</f>
        <v/>
      </c>
      <c r="L75" s="9">
        <f>IF(A75="","",IF(OR(H75="",I75=""),0,IFERROR((I75-H75)*24-J75,0)))</f>
        <v/>
      </c>
      <c r="M75" s="9">
        <f>IF(A75="","",IF(L75=0,0,L75-K75))</f>
        <v/>
      </c>
      <c r="N75" s="35">
        <f>IF(A75="","",IFERROR(VLOOKUP(U75,'Paramètres &amp; consignes'!$D$5:$E$7,2,FALSE),0))</f>
        <v/>
      </c>
      <c r="O75" s="35">
        <f>IF(A75="","",IFERROR(MIN(L75,K75)*N75+MAX(M75,0)*N75*(1+'Paramètres &amp; consignes'!$B$13),0))</f>
        <v/>
      </c>
      <c r="P75" s="35">
        <f>IF(A75="","",IFERROR(V75*'Paramètres &amp; consignes'!$B$12,0))</f>
        <v/>
      </c>
      <c r="Q75" s="35">
        <f>IF(A75="","",IF(L75&gt;0,'Paramètres &amp; consignes'!$B$9,0))</f>
        <v/>
      </c>
      <c r="R75" s="35">
        <f>IF(A75="","",IFERROR(O75+P75+Q75,0))</f>
        <v/>
      </c>
      <c r="S75" s="11">
        <f>IF(A75="","",IF(L75=0,"Absence",IF(M75&gt;0,"Heures supplémentaires",IF(M75&lt;0,"Départ anticipé","Conforme"))))</f>
        <v/>
      </c>
      <c r="T75" s="6" t="n"/>
      <c r="U75" s="6" t="n"/>
      <c r="V75" s="8" t="n"/>
    </row>
    <row r="76">
      <c r="A76" s="33" t="n"/>
      <c r="B76" s="12">
        <f>IF(A76="","",IF(MOD(A76-1,7)=1,"Lundi",IF(MOD(A76-1,7)=2,"Mardi",IF(MOD(A76-1,7)=3,"Mercredi",IF(MOD(A76-1,7)=4,"Jeudi",IF(MOD(A76-1,7)=5,"Vendredi",IF(MOD(A76-1,7)=6,"Samedi","Dimanche"))))))</f>
        <v/>
      </c>
      <c r="C76" s="6" t="n"/>
      <c r="D76" s="6" t="n"/>
      <c r="E76" s="6" t="n"/>
      <c r="F76" s="34" t="n"/>
      <c r="G76" s="34" t="n"/>
      <c r="H76" s="34" t="n"/>
      <c r="I76" s="34" t="n"/>
      <c r="J76" s="8" t="n"/>
      <c r="K76" s="13">
        <f>IF(A76="","",IF(OR(F76="",G76=""),0,IFERROR((G76-F76)*24,0)))</f>
        <v/>
      </c>
      <c r="L76" s="13">
        <f>IF(A76="","",IF(OR(H76="",I76=""),0,IFERROR((I76-H76)*24-J76,0)))</f>
        <v/>
      </c>
      <c r="M76" s="13">
        <f>IF(A76="","",IF(L76=0,0,L76-K76))</f>
        <v/>
      </c>
      <c r="N76" s="36">
        <f>IF(A76="","",IFERROR(VLOOKUP(U76,'Paramètres &amp; consignes'!$D$5:$E$7,2,FALSE),0))</f>
        <v/>
      </c>
      <c r="O76" s="36">
        <f>IF(A76="","",IFERROR(MIN(L76,K76)*N76+MAX(M76,0)*N76*(1+'Paramètres &amp; consignes'!$B$13),0))</f>
        <v/>
      </c>
      <c r="P76" s="36">
        <f>IF(A76="","",IFERROR(V76*'Paramètres &amp; consignes'!$B$12,0))</f>
        <v/>
      </c>
      <c r="Q76" s="36">
        <f>IF(A76="","",IF(L76&gt;0,'Paramètres &amp; consignes'!$B$9,0))</f>
        <v/>
      </c>
      <c r="R76" s="36">
        <f>IF(A76="","",IFERROR(O76+P76+Q76,0))</f>
        <v/>
      </c>
      <c r="S76" s="15">
        <f>IF(A76="","",IF(L76=0,"Absence",IF(M76&gt;0,"Heures supplémentaires",IF(M76&lt;0,"Départ anticipé","Conforme"))))</f>
        <v/>
      </c>
      <c r="T76" s="6" t="n"/>
      <c r="U76" s="6" t="n"/>
      <c r="V76" s="8" t="n"/>
    </row>
    <row r="77">
      <c r="A77" s="33" t="n"/>
      <c r="B77" s="5">
        <f>IF(A77="","",IF(MOD(A77-1,7)=1,"Lundi",IF(MOD(A77-1,7)=2,"Mardi",IF(MOD(A77-1,7)=3,"Mercredi",IF(MOD(A77-1,7)=4,"Jeudi",IF(MOD(A77-1,7)=5,"Vendredi",IF(MOD(A77-1,7)=6,"Samedi","Dimanche"))))))</f>
        <v/>
      </c>
      <c r="C77" s="6" t="n"/>
      <c r="D77" s="6" t="n"/>
      <c r="E77" s="6" t="n"/>
      <c r="F77" s="34" t="n"/>
      <c r="G77" s="34" t="n"/>
      <c r="H77" s="34" t="n"/>
      <c r="I77" s="34" t="n"/>
      <c r="J77" s="8" t="n"/>
      <c r="K77" s="9">
        <f>IF(A77="","",IF(OR(F77="",G77=""),0,IFERROR((G77-F77)*24,0)))</f>
        <v/>
      </c>
      <c r="L77" s="9">
        <f>IF(A77="","",IF(OR(H77="",I77=""),0,IFERROR((I77-H77)*24-J77,0)))</f>
        <v/>
      </c>
      <c r="M77" s="9">
        <f>IF(A77="","",IF(L77=0,0,L77-K77))</f>
        <v/>
      </c>
      <c r="N77" s="35">
        <f>IF(A77="","",IFERROR(VLOOKUP(U77,'Paramètres &amp; consignes'!$D$5:$E$7,2,FALSE),0))</f>
        <v/>
      </c>
      <c r="O77" s="35">
        <f>IF(A77="","",IFERROR(MIN(L77,K77)*N77+MAX(M77,0)*N77*(1+'Paramètres &amp; consignes'!$B$13),0))</f>
        <v/>
      </c>
      <c r="P77" s="35">
        <f>IF(A77="","",IFERROR(V77*'Paramètres &amp; consignes'!$B$12,0))</f>
        <v/>
      </c>
      <c r="Q77" s="35">
        <f>IF(A77="","",IF(L77&gt;0,'Paramètres &amp; consignes'!$B$9,0))</f>
        <v/>
      </c>
      <c r="R77" s="35">
        <f>IF(A77="","",IFERROR(O77+P77+Q77,0))</f>
        <v/>
      </c>
      <c r="S77" s="11">
        <f>IF(A77="","",IF(L77=0,"Absence",IF(M77&gt;0,"Heures supplémentaires",IF(M77&lt;0,"Départ anticipé","Conforme"))))</f>
        <v/>
      </c>
      <c r="T77" s="6" t="n"/>
      <c r="U77" s="6" t="n"/>
      <c r="V77" s="8" t="n"/>
    </row>
    <row r="78">
      <c r="A78" s="33" t="n"/>
      <c r="B78" s="12">
        <f>IF(A78="","",IF(MOD(A78-1,7)=1,"Lundi",IF(MOD(A78-1,7)=2,"Mardi",IF(MOD(A78-1,7)=3,"Mercredi",IF(MOD(A78-1,7)=4,"Jeudi",IF(MOD(A78-1,7)=5,"Vendredi",IF(MOD(A78-1,7)=6,"Samedi","Dimanche"))))))</f>
        <v/>
      </c>
      <c r="C78" s="6" t="n"/>
      <c r="D78" s="6" t="n"/>
      <c r="E78" s="6" t="n"/>
      <c r="F78" s="34" t="n"/>
      <c r="G78" s="34" t="n"/>
      <c r="H78" s="34" t="n"/>
      <c r="I78" s="34" t="n"/>
      <c r="J78" s="8" t="n"/>
      <c r="K78" s="13">
        <f>IF(A78="","",IF(OR(F78="",G78=""),0,IFERROR((G78-F78)*24,0)))</f>
        <v/>
      </c>
      <c r="L78" s="13">
        <f>IF(A78="","",IF(OR(H78="",I78=""),0,IFERROR((I78-H78)*24-J78,0)))</f>
        <v/>
      </c>
      <c r="M78" s="13">
        <f>IF(A78="","",IF(L78=0,0,L78-K78))</f>
        <v/>
      </c>
      <c r="N78" s="36">
        <f>IF(A78="","",IFERROR(VLOOKUP(U78,'Paramètres &amp; consignes'!$D$5:$E$7,2,FALSE),0))</f>
        <v/>
      </c>
      <c r="O78" s="36">
        <f>IF(A78="","",IFERROR(MIN(L78,K78)*N78+MAX(M78,0)*N78*(1+'Paramètres &amp; consignes'!$B$13),0))</f>
        <v/>
      </c>
      <c r="P78" s="36">
        <f>IF(A78="","",IFERROR(V78*'Paramètres &amp; consignes'!$B$12,0))</f>
        <v/>
      </c>
      <c r="Q78" s="36">
        <f>IF(A78="","",IF(L78&gt;0,'Paramètres &amp; consignes'!$B$9,0))</f>
        <v/>
      </c>
      <c r="R78" s="36">
        <f>IF(A78="","",IFERROR(O78+P78+Q78,0))</f>
        <v/>
      </c>
      <c r="S78" s="15">
        <f>IF(A78="","",IF(L78=0,"Absence",IF(M78&gt;0,"Heures supplémentaires",IF(M78&lt;0,"Départ anticipé","Conforme"))))</f>
        <v/>
      </c>
      <c r="T78" s="6" t="n"/>
      <c r="U78" s="6" t="n"/>
      <c r="V78" s="8" t="n"/>
    </row>
    <row r="79">
      <c r="A79" s="33" t="n"/>
      <c r="B79" s="5">
        <f>IF(A79="","",IF(MOD(A79-1,7)=1,"Lundi",IF(MOD(A79-1,7)=2,"Mardi",IF(MOD(A79-1,7)=3,"Mercredi",IF(MOD(A79-1,7)=4,"Jeudi",IF(MOD(A79-1,7)=5,"Vendredi",IF(MOD(A79-1,7)=6,"Samedi","Dimanche"))))))</f>
        <v/>
      </c>
      <c r="C79" s="6" t="n"/>
      <c r="D79" s="6" t="n"/>
      <c r="E79" s="6" t="n"/>
      <c r="F79" s="34" t="n"/>
      <c r="G79" s="34" t="n"/>
      <c r="H79" s="34" t="n"/>
      <c r="I79" s="34" t="n"/>
      <c r="J79" s="8" t="n"/>
      <c r="K79" s="9">
        <f>IF(A79="","",IF(OR(F79="",G79=""),0,IFERROR((G79-F79)*24,0)))</f>
        <v/>
      </c>
      <c r="L79" s="9">
        <f>IF(A79="","",IF(OR(H79="",I79=""),0,IFERROR((I79-H79)*24-J79,0)))</f>
        <v/>
      </c>
      <c r="M79" s="9">
        <f>IF(A79="","",IF(L79=0,0,L79-K79))</f>
        <v/>
      </c>
      <c r="N79" s="35">
        <f>IF(A79="","",IFERROR(VLOOKUP(U79,'Paramètres &amp; consignes'!$D$5:$E$7,2,FALSE),0))</f>
        <v/>
      </c>
      <c r="O79" s="35">
        <f>IF(A79="","",IFERROR(MIN(L79,K79)*N79+MAX(M79,0)*N79*(1+'Paramètres &amp; consignes'!$B$13),0))</f>
        <v/>
      </c>
      <c r="P79" s="35">
        <f>IF(A79="","",IFERROR(V79*'Paramètres &amp; consignes'!$B$12,0))</f>
        <v/>
      </c>
      <c r="Q79" s="35">
        <f>IF(A79="","",IF(L79&gt;0,'Paramètres &amp; consignes'!$B$9,0))</f>
        <v/>
      </c>
      <c r="R79" s="35">
        <f>IF(A79="","",IFERROR(O79+P79+Q79,0))</f>
        <v/>
      </c>
      <c r="S79" s="11">
        <f>IF(A79="","",IF(L79=0,"Absence",IF(M79&gt;0,"Heures supplémentaires",IF(M79&lt;0,"Départ anticipé","Conforme"))))</f>
        <v/>
      </c>
      <c r="T79" s="6" t="n"/>
      <c r="U79" s="6" t="n"/>
      <c r="V79" s="8" t="n"/>
    </row>
    <row r="80">
      <c r="A80" s="33" t="n"/>
      <c r="B80" s="12">
        <f>IF(A80="","",IF(MOD(A80-1,7)=1,"Lundi",IF(MOD(A80-1,7)=2,"Mardi",IF(MOD(A80-1,7)=3,"Mercredi",IF(MOD(A80-1,7)=4,"Jeudi",IF(MOD(A80-1,7)=5,"Vendredi",IF(MOD(A80-1,7)=6,"Samedi","Dimanche"))))))</f>
        <v/>
      </c>
      <c r="C80" s="6" t="n"/>
      <c r="D80" s="6" t="n"/>
      <c r="E80" s="6" t="n"/>
      <c r="F80" s="34" t="n"/>
      <c r="G80" s="34" t="n"/>
      <c r="H80" s="34" t="n"/>
      <c r="I80" s="34" t="n"/>
      <c r="J80" s="8" t="n"/>
      <c r="K80" s="13">
        <f>IF(A80="","",IF(OR(F80="",G80=""),0,IFERROR((G80-F80)*24,0)))</f>
        <v/>
      </c>
      <c r="L80" s="13">
        <f>IF(A80="","",IF(OR(H80="",I80=""),0,IFERROR((I80-H80)*24-J80,0)))</f>
        <v/>
      </c>
      <c r="M80" s="13">
        <f>IF(A80="","",IF(L80=0,0,L80-K80))</f>
        <v/>
      </c>
      <c r="N80" s="36">
        <f>IF(A80="","",IFERROR(VLOOKUP(U80,'Paramètres &amp; consignes'!$D$5:$E$7,2,FALSE),0))</f>
        <v/>
      </c>
      <c r="O80" s="36">
        <f>IF(A80="","",IFERROR(MIN(L80,K80)*N80+MAX(M80,0)*N80*(1+'Paramètres &amp; consignes'!$B$13),0))</f>
        <v/>
      </c>
      <c r="P80" s="36">
        <f>IF(A80="","",IFERROR(V80*'Paramètres &amp; consignes'!$B$12,0))</f>
        <v/>
      </c>
      <c r="Q80" s="36">
        <f>IF(A80="","",IF(L80&gt;0,'Paramètres &amp; consignes'!$B$9,0))</f>
        <v/>
      </c>
      <c r="R80" s="36">
        <f>IF(A80="","",IFERROR(O80+P80+Q80,0))</f>
        <v/>
      </c>
      <c r="S80" s="15">
        <f>IF(A80="","",IF(L80=0,"Absence",IF(M80&gt;0,"Heures supplémentaires",IF(M80&lt;0,"Départ anticipé","Conforme"))))</f>
        <v/>
      </c>
      <c r="T80" s="6" t="n"/>
      <c r="U80" s="6" t="n"/>
      <c r="V80" s="8" t="n"/>
    </row>
    <row r="81">
      <c r="A81" s="33" t="n"/>
      <c r="B81" s="5">
        <f>IF(A81="","",IF(MOD(A81-1,7)=1,"Lundi",IF(MOD(A81-1,7)=2,"Mardi",IF(MOD(A81-1,7)=3,"Mercredi",IF(MOD(A81-1,7)=4,"Jeudi",IF(MOD(A81-1,7)=5,"Vendredi",IF(MOD(A81-1,7)=6,"Samedi","Dimanche"))))))</f>
        <v/>
      </c>
      <c r="C81" s="6" t="n"/>
      <c r="D81" s="6" t="n"/>
      <c r="E81" s="6" t="n"/>
      <c r="F81" s="34" t="n"/>
      <c r="G81" s="34" t="n"/>
      <c r="H81" s="34" t="n"/>
      <c r="I81" s="34" t="n"/>
      <c r="J81" s="8" t="n"/>
      <c r="K81" s="9">
        <f>IF(A81="","",IF(OR(F81="",G81=""),0,IFERROR((G81-F81)*24,0)))</f>
        <v/>
      </c>
      <c r="L81" s="9">
        <f>IF(A81="","",IF(OR(H81="",I81=""),0,IFERROR((I81-H81)*24-J81,0)))</f>
        <v/>
      </c>
      <c r="M81" s="9">
        <f>IF(A81="","",IF(L81=0,0,L81-K81))</f>
        <v/>
      </c>
      <c r="N81" s="35">
        <f>IF(A81="","",IFERROR(VLOOKUP(U81,'Paramètres &amp; consignes'!$D$5:$E$7,2,FALSE),0))</f>
        <v/>
      </c>
      <c r="O81" s="35">
        <f>IF(A81="","",IFERROR(MIN(L81,K81)*N81+MAX(M81,0)*N81*(1+'Paramètres &amp; consignes'!$B$13),0))</f>
        <v/>
      </c>
      <c r="P81" s="35">
        <f>IF(A81="","",IFERROR(V81*'Paramètres &amp; consignes'!$B$12,0))</f>
        <v/>
      </c>
      <c r="Q81" s="35">
        <f>IF(A81="","",IF(L81&gt;0,'Paramètres &amp; consignes'!$B$9,0))</f>
        <v/>
      </c>
      <c r="R81" s="35">
        <f>IF(A81="","",IFERROR(O81+P81+Q81,0))</f>
        <v/>
      </c>
      <c r="S81" s="11">
        <f>IF(A81="","",IF(L81=0,"Absence",IF(M81&gt;0,"Heures supplémentaires",IF(M81&lt;0,"Départ anticipé","Conforme"))))</f>
        <v/>
      </c>
      <c r="T81" s="6" t="n"/>
      <c r="U81" s="6" t="n"/>
      <c r="V81" s="8" t="n"/>
    </row>
    <row r="82">
      <c r="A82" s="33" t="n"/>
      <c r="B82" s="12">
        <f>IF(A82="","",IF(MOD(A82-1,7)=1,"Lundi",IF(MOD(A82-1,7)=2,"Mardi",IF(MOD(A82-1,7)=3,"Mercredi",IF(MOD(A82-1,7)=4,"Jeudi",IF(MOD(A82-1,7)=5,"Vendredi",IF(MOD(A82-1,7)=6,"Samedi","Dimanche"))))))</f>
        <v/>
      </c>
      <c r="C82" s="6" t="n"/>
      <c r="D82" s="6" t="n"/>
      <c r="E82" s="6" t="n"/>
      <c r="F82" s="34" t="n"/>
      <c r="G82" s="34" t="n"/>
      <c r="H82" s="34" t="n"/>
      <c r="I82" s="34" t="n"/>
      <c r="J82" s="8" t="n"/>
      <c r="K82" s="13">
        <f>IF(A82="","",IF(OR(F82="",G82=""),0,IFERROR((G82-F82)*24,0)))</f>
        <v/>
      </c>
      <c r="L82" s="13">
        <f>IF(A82="","",IF(OR(H82="",I82=""),0,IFERROR((I82-H82)*24-J82,0)))</f>
        <v/>
      </c>
      <c r="M82" s="13">
        <f>IF(A82="","",IF(L82=0,0,L82-K82))</f>
        <v/>
      </c>
      <c r="N82" s="36">
        <f>IF(A82="","",IFERROR(VLOOKUP(U82,'Paramètres &amp; consignes'!$D$5:$E$7,2,FALSE),0))</f>
        <v/>
      </c>
      <c r="O82" s="36">
        <f>IF(A82="","",IFERROR(MIN(L82,K82)*N82+MAX(M82,0)*N82*(1+'Paramètres &amp; consignes'!$B$13),0))</f>
        <v/>
      </c>
      <c r="P82" s="36">
        <f>IF(A82="","",IFERROR(V82*'Paramètres &amp; consignes'!$B$12,0))</f>
        <v/>
      </c>
      <c r="Q82" s="36">
        <f>IF(A82="","",IF(L82&gt;0,'Paramètres &amp; consignes'!$B$9,0))</f>
        <v/>
      </c>
      <c r="R82" s="36">
        <f>IF(A82="","",IFERROR(O82+P82+Q82,0))</f>
        <v/>
      </c>
      <c r="S82" s="15">
        <f>IF(A82="","",IF(L82=0,"Absence",IF(M82&gt;0,"Heures supplémentaires",IF(M82&lt;0,"Départ anticipé","Conforme"))))</f>
        <v/>
      </c>
      <c r="T82" s="6" t="n"/>
      <c r="U82" s="6" t="n"/>
      <c r="V82" s="8" t="n"/>
    </row>
    <row r="83">
      <c r="A83" s="33" t="n"/>
      <c r="B83" s="5">
        <f>IF(A83="","",IF(MOD(A83-1,7)=1,"Lundi",IF(MOD(A83-1,7)=2,"Mardi",IF(MOD(A83-1,7)=3,"Mercredi",IF(MOD(A83-1,7)=4,"Jeudi",IF(MOD(A83-1,7)=5,"Vendredi",IF(MOD(A83-1,7)=6,"Samedi","Dimanche"))))))</f>
        <v/>
      </c>
      <c r="C83" s="6" t="n"/>
      <c r="D83" s="6" t="n"/>
      <c r="E83" s="6" t="n"/>
      <c r="F83" s="34" t="n"/>
      <c r="G83" s="34" t="n"/>
      <c r="H83" s="34" t="n"/>
      <c r="I83" s="34" t="n"/>
      <c r="J83" s="8" t="n"/>
      <c r="K83" s="9">
        <f>IF(A83="","",IF(OR(F83="",G83=""),0,IFERROR((G83-F83)*24,0)))</f>
        <v/>
      </c>
      <c r="L83" s="9">
        <f>IF(A83="","",IF(OR(H83="",I83=""),0,IFERROR((I83-H83)*24-J83,0)))</f>
        <v/>
      </c>
      <c r="M83" s="9">
        <f>IF(A83="","",IF(L83=0,0,L83-K83))</f>
        <v/>
      </c>
      <c r="N83" s="35">
        <f>IF(A83="","",IFERROR(VLOOKUP(U83,'Paramètres &amp; consignes'!$D$5:$E$7,2,FALSE),0))</f>
        <v/>
      </c>
      <c r="O83" s="35">
        <f>IF(A83="","",IFERROR(MIN(L83,K83)*N83+MAX(M83,0)*N83*(1+'Paramètres &amp; consignes'!$B$13),0))</f>
        <v/>
      </c>
      <c r="P83" s="35">
        <f>IF(A83="","",IFERROR(V83*'Paramètres &amp; consignes'!$B$12,0))</f>
        <v/>
      </c>
      <c r="Q83" s="35">
        <f>IF(A83="","",IF(L83&gt;0,'Paramètres &amp; consignes'!$B$9,0))</f>
        <v/>
      </c>
      <c r="R83" s="35">
        <f>IF(A83="","",IFERROR(O83+P83+Q83,0))</f>
        <v/>
      </c>
      <c r="S83" s="11">
        <f>IF(A83="","",IF(L83=0,"Absence",IF(M83&gt;0,"Heures supplémentaires",IF(M83&lt;0,"Départ anticipé","Conforme"))))</f>
        <v/>
      </c>
      <c r="T83" s="6" t="n"/>
      <c r="U83" s="6" t="n"/>
      <c r="V83" s="8" t="n"/>
    </row>
    <row r="84">
      <c r="A84" s="33" t="n"/>
      <c r="B84" s="12">
        <f>IF(A84="","",IF(MOD(A84-1,7)=1,"Lundi",IF(MOD(A84-1,7)=2,"Mardi",IF(MOD(A84-1,7)=3,"Mercredi",IF(MOD(A84-1,7)=4,"Jeudi",IF(MOD(A84-1,7)=5,"Vendredi",IF(MOD(A84-1,7)=6,"Samedi","Dimanche"))))))</f>
        <v/>
      </c>
      <c r="C84" s="6" t="n"/>
      <c r="D84" s="6" t="n"/>
      <c r="E84" s="6" t="n"/>
      <c r="F84" s="34" t="n"/>
      <c r="G84" s="34" t="n"/>
      <c r="H84" s="34" t="n"/>
      <c r="I84" s="34" t="n"/>
      <c r="J84" s="8" t="n"/>
      <c r="K84" s="13">
        <f>IF(A84="","",IF(OR(F84="",G84=""),0,IFERROR((G84-F84)*24,0)))</f>
        <v/>
      </c>
      <c r="L84" s="13">
        <f>IF(A84="","",IF(OR(H84="",I84=""),0,IFERROR((I84-H84)*24-J84,0)))</f>
        <v/>
      </c>
      <c r="M84" s="13">
        <f>IF(A84="","",IF(L84=0,0,L84-K84))</f>
        <v/>
      </c>
      <c r="N84" s="36">
        <f>IF(A84="","",IFERROR(VLOOKUP(U84,'Paramètres &amp; consignes'!$D$5:$E$7,2,FALSE),0))</f>
        <v/>
      </c>
      <c r="O84" s="36">
        <f>IF(A84="","",IFERROR(MIN(L84,K84)*N84+MAX(M84,0)*N84*(1+'Paramètres &amp; consignes'!$B$13),0))</f>
        <v/>
      </c>
      <c r="P84" s="36">
        <f>IF(A84="","",IFERROR(V84*'Paramètres &amp; consignes'!$B$12,0))</f>
        <v/>
      </c>
      <c r="Q84" s="36">
        <f>IF(A84="","",IF(L84&gt;0,'Paramètres &amp; consignes'!$B$9,0))</f>
        <v/>
      </c>
      <c r="R84" s="36">
        <f>IF(A84="","",IFERROR(O84+P84+Q84,0))</f>
        <v/>
      </c>
      <c r="S84" s="15">
        <f>IF(A84="","",IF(L84=0,"Absence",IF(M84&gt;0,"Heures supplémentaires",IF(M84&lt;0,"Départ anticipé","Conforme"))))</f>
        <v/>
      </c>
      <c r="T84" s="6" t="n"/>
      <c r="U84" s="6" t="n"/>
      <c r="V84" s="8" t="n"/>
    </row>
    <row r="85">
      <c r="A85" s="33" t="n"/>
      <c r="B85" s="5">
        <f>IF(A85="","",IF(MOD(A85-1,7)=1,"Lundi",IF(MOD(A85-1,7)=2,"Mardi",IF(MOD(A85-1,7)=3,"Mercredi",IF(MOD(A85-1,7)=4,"Jeudi",IF(MOD(A85-1,7)=5,"Vendredi",IF(MOD(A85-1,7)=6,"Samedi","Dimanche"))))))</f>
        <v/>
      </c>
      <c r="C85" s="6" t="n"/>
      <c r="D85" s="6" t="n"/>
      <c r="E85" s="6" t="n"/>
      <c r="F85" s="34" t="n"/>
      <c r="G85" s="34" t="n"/>
      <c r="H85" s="34" t="n"/>
      <c r="I85" s="34" t="n"/>
      <c r="J85" s="8" t="n"/>
      <c r="K85" s="9">
        <f>IF(A85="","",IF(OR(F85="",G85=""),0,IFERROR((G85-F85)*24,0)))</f>
        <v/>
      </c>
      <c r="L85" s="9">
        <f>IF(A85="","",IF(OR(H85="",I85=""),0,IFERROR((I85-H85)*24-J85,0)))</f>
        <v/>
      </c>
      <c r="M85" s="9">
        <f>IF(A85="","",IF(L85=0,0,L85-K85))</f>
        <v/>
      </c>
      <c r="N85" s="35">
        <f>IF(A85="","",IFERROR(VLOOKUP(U85,'Paramètres &amp; consignes'!$D$5:$E$7,2,FALSE),0))</f>
        <v/>
      </c>
      <c r="O85" s="35">
        <f>IF(A85="","",IFERROR(MIN(L85,K85)*N85+MAX(M85,0)*N85*(1+'Paramètres &amp; consignes'!$B$13),0))</f>
        <v/>
      </c>
      <c r="P85" s="35">
        <f>IF(A85="","",IFERROR(V85*'Paramètres &amp; consignes'!$B$12,0))</f>
        <v/>
      </c>
      <c r="Q85" s="35">
        <f>IF(A85="","",IF(L85&gt;0,'Paramètres &amp; consignes'!$B$9,0))</f>
        <v/>
      </c>
      <c r="R85" s="35">
        <f>IF(A85="","",IFERROR(O85+P85+Q85,0))</f>
        <v/>
      </c>
      <c r="S85" s="11">
        <f>IF(A85="","",IF(L85=0,"Absence",IF(M85&gt;0,"Heures supplémentaires",IF(M85&lt;0,"Départ anticipé","Conforme"))))</f>
        <v/>
      </c>
      <c r="T85" s="6" t="n"/>
      <c r="U85" s="6" t="n"/>
      <c r="V85" s="8" t="n"/>
    </row>
    <row r="86">
      <c r="A86" s="33" t="n"/>
      <c r="B86" s="12">
        <f>IF(A86="","",IF(MOD(A86-1,7)=1,"Lundi",IF(MOD(A86-1,7)=2,"Mardi",IF(MOD(A86-1,7)=3,"Mercredi",IF(MOD(A86-1,7)=4,"Jeudi",IF(MOD(A86-1,7)=5,"Vendredi",IF(MOD(A86-1,7)=6,"Samedi","Dimanche"))))))</f>
        <v/>
      </c>
      <c r="C86" s="6" t="n"/>
      <c r="D86" s="6" t="n"/>
      <c r="E86" s="6" t="n"/>
      <c r="F86" s="34" t="n"/>
      <c r="G86" s="34" t="n"/>
      <c r="H86" s="34" t="n"/>
      <c r="I86" s="34" t="n"/>
      <c r="J86" s="8" t="n"/>
      <c r="K86" s="13">
        <f>IF(A86="","",IF(OR(F86="",G86=""),0,IFERROR((G86-F86)*24,0)))</f>
        <v/>
      </c>
      <c r="L86" s="13">
        <f>IF(A86="","",IF(OR(H86="",I86=""),0,IFERROR((I86-H86)*24-J86,0)))</f>
        <v/>
      </c>
      <c r="M86" s="13">
        <f>IF(A86="","",IF(L86=0,0,L86-K86))</f>
        <v/>
      </c>
      <c r="N86" s="36">
        <f>IF(A86="","",IFERROR(VLOOKUP(U86,'Paramètres &amp; consignes'!$D$5:$E$7,2,FALSE),0))</f>
        <v/>
      </c>
      <c r="O86" s="36">
        <f>IF(A86="","",IFERROR(MIN(L86,K86)*N86+MAX(M86,0)*N86*(1+'Paramètres &amp; consignes'!$B$13),0))</f>
        <v/>
      </c>
      <c r="P86" s="36">
        <f>IF(A86="","",IFERROR(V86*'Paramètres &amp; consignes'!$B$12,0))</f>
        <v/>
      </c>
      <c r="Q86" s="36">
        <f>IF(A86="","",IF(L86&gt;0,'Paramètres &amp; consignes'!$B$9,0))</f>
        <v/>
      </c>
      <c r="R86" s="36">
        <f>IF(A86="","",IFERROR(O86+P86+Q86,0))</f>
        <v/>
      </c>
      <c r="S86" s="15">
        <f>IF(A86="","",IF(L86=0,"Absence",IF(M86&gt;0,"Heures supplémentaires",IF(M86&lt;0,"Départ anticipé","Conforme"))))</f>
        <v/>
      </c>
      <c r="T86" s="6" t="n"/>
      <c r="U86" s="6" t="n"/>
      <c r="V86" s="8" t="n"/>
    </row>
    <row r="87">
      <c r="A87" s="33" t="n"/>
      <c r="B87" s="5">
        <f>IF(A87="","",IF(MOD(A87-1,7)=1,"Lundi",IF(MOD(A87-1,7)=2,"Mardi",IF(MOD(A87-1,7)=3,"Mercredi",IF(MOD(A87-1,7)=4,"Jeudi",IF(MOD(A87-1,7)=5,"Vendredi",IF(MOD(A87-1,7)=6,"Samedi","Dimanche"))))))</f>
        <v/>
      </c>
      <c r="C87" s="6" t="n"/>
      <c r="D87" s="6" t="n"/>
      <c r="E87" s="6" t="n"/>
      <c r="F87" s="34" t="n"/>
      <c r="G87" s="34" t="n"/>
      <c r="H87" s="34" t="n"/>
      <c r="I87" s="34" t="n"/>
      <c r="J87" s="8" t="n"/>
      <c r="K87" s="9">
        <f>IF(A87="","",IF(OR(F87="",G87=""),0,IFERROR((G87-F87)*24,0)))</f>
        <v/>
      </c>
      <c r="L87" s="9">
        <f>IF(A87="","",IF(OR(H87="",I87=""),0,IFERROR((I87-H87)*24-J87,0)))</f>
        <v/>
      </c>
      <c r="M87" s="9">
        <f>IF(A87="","",IF(L87=0,0,L87-K87))</f>
        <v/>
      </c>
      <c r="N87" s="35">
        <f>IF(A87="","",IFERROR(VLOOKUP(U87,'Paramètres &amp; consignes'!$D$5:$E$7,2,FALSE),0))</f>
        <v/>
      </c>
      <c r="O87" s="35">
        <f>IF(A87="","",IFERROR(MIN(L87,K87)*N87+MAX(M87,0)*N87*(1+'Paramètres &amp; consignes'!$B$13),0))</f>
        <v/>
      </c>
      <c r="P87" s="35">
        <f>IF(A87="","",IFERROR(V87*'Paramètres &amp; consignes'!$B$12,0))</f>
        <v/>
      </c>
      <c r="Q87" s="35">
        <f>IF(A87="","",IF(L87&gt;0,'Paramètres &amp; consignes'!$B$9,0))</f>
        <v/>
      </c>
      <c r="R87" s="35">
        <f>IF(A87="","",IFERROR(O87+P87+Q87,0))</f>
        <v/>
      </c>
      <c r="S87" s="11">
        <f>IF(A87="","",IF(L87=0,"Absence",IF(M87&gt;0,"Heures supplémentaires",IF(M87&lt;0,"Départ anticipé","Conforme"))))</f>
        <v/>
      </c>
      <c r="T87" s="6" t="n"/>
      <c r="U87" s="6" t="n"/>
      <c r="V87" s="8" t="n"/>
    </row>
    <row r="88">
      <c r="A88" s="33" t="n"/>
      <c r="B88" s="12">
        <f>IF(A88="","",IF(MOD(A88-1,7)=1,"Lundi",IF(MOD(A88-1,7)=2,"Mardi",IF(MOD(A88-1,7)=3,"Mercredi",IF(MOD(A88-1,7)=4,"Jeudi",IF(MOD(A88-1,7)=5,"Vendredi",IF(MOD(A88-1,7)=6,"Samedi","Dimanche"))))))</f>
        <v/>
      </c>
      <c r="C88" s="6" t="n"/>
      <c r="D88" s="6" t="n"/>
      <c r="E88" s="6" t="n"/>
      <c r="F88" s="34" t="n"/>
      <c r="G88" s="34" t="n"/>
      <c r="H88" s="34" t="n"/>
      <c r="I88" s="34" t="n"/>
      <c r="J88" s="8" t="n"/>
      <c r="K88" s="13">
        <f>IF(A88="","",IF(OR(F88="",G88=""),0,IFERROR((G88-F88)*24,0)))</f>
        <v/>
      </c>
      <c r="L88" s="13">
        <f>IF(A88="","",IF(OR(H88="",I88=""),0,IFERROR((I88-H88)*24-J88,0)))</f>
        <v/>
      </c>
      <c r="M88" s="13">
        <f>IF(A88="","",IF(L88=0,0,L88-K88))</f>
        <v/>
      </c>
      <c r="N88" s="36">
        <f>IF(A88="","",IFERROR(VLOOKUP(U88,'Paramètres &amp; consignes'!$D$5:$E$7,2,FALSE),0))</f>
        <v/>
      </c>
      <c r="O88" s="36">
        <f>IF(A88="","",IFERROR(MIN(L88,K88)*N88+MAX(M88,0)*N88*(1+'Paramètres &amp; consignes'!$B$13),0))</f>
        <v/>
      </c>
      <c r="P88" s="36">
        <f>IF(A88="","",IFERROR(V88*'Paramètres &amp; consignes'!$B$12,0))</f>
        <v/>
      </c>
      <c r="Q88" s="36">
        <f>IF(A88="","",IF(L88&gt;0,'Paramètres &amp; consignes'!$B$9,0))</f>
        <v/>
      </c>
      <c r="R88" s="36">
        <f>IF(A88="","",IFERROR(O88+P88+Q88,0))</f>
        <v/>
      </c>
      <c r="S88" s="15">
        <f>IF(A88="","",IF(L88=0,"Absence",IF(M88&gt;0,"Heures supplémentaires",IF(M88&lt;0,"Départ anticipé","Conforme"))))</f>
        <v/>
      </c>
      <c r="T88" s="6" t="n"/>
      <c r="U88" s="6" t="n"/>
      <c r="V88" s="8" t="n"/>
    </row>
    <row r="89">
      <c r="A89" s="33" t="n"/>
      <c r="B89" s="5">
        <f>IF(A89="","",IF(MOD(A89-1,7)=1,"Lundi",IF(MOD(A89-1,7)=2,"Mardi",IF(MOD(A89-1,7)=3,"Mercredi",IF(MOD(A89-1,7)=4,"Jeudi",IF(MOD(A89-1,7)=5,"Vendredi",IF(MOD(A89-1,7)=6,"Samedi","Dimanche"))))))</f>
        <v/>
      </c>
      <c r="C89" s="6" t="n"/>
      <c r="D89" s="6" t="n"/>
      <c r="E89" s="6" t="n"/>
      <c r="F89" s="34" t="n"/>
      <c r="G89" s="34" t="n"/>
      <c r="H89" s="34" t="n"/>
      <c r="I89" s="34" t="n"/>
      <c r="J89" s="8" t="n"/>
      <c r="K89" s="9">
        <f>IF(A89="","",IF(OR(F89="",G89=""),0,IFERROR((G89-F89)*24,0)))</f>
        <v/>
      </c>
      <c r="L89" s="9">
        <f>IF(A89="","",IF(OR(H89="",I89=""),0,IFERROR((I89-H89)*24-J89,0)))</f>
        <v/>
      </c>
      <c r="M89" s="9">
        <f>IF(A89="","",IF(L89=0,0,L89-K89))</f>
        <v/>
      </c>
      <c r="N89" s="35">
        <f>IF(A89="","",IFERROR(VLOOKUP(U89,'Paramètres &amp; consignes'!$D$5:$E$7,2,FALSE),0))</f>
        <v/>
      </c>
      <c r="O89" s="35">
        <f>IF(A89="","",IFERROR(MIN(L89,K89)*N89+MAX(M89,0)*N89*(1+'Paramètres &amp; consignes'!$B$13),0))</f>
        <v/>
      </c>
      <c r="P89" s="35">
        <f>IF(A89="","",IFERROR(V89*'Paramètres &amp; consignes'!$B$12,0))</f>
        <v/>
      </c>
      <c r="Q89" s="35">
        <f>IF(A89="","",IF(L89&gt;0,'Paramètres &amp; consignes'!$B$9,0))</f>
        <v/>
      </c>
      <c r="R89" s="35">
        <f>IF(A89="","",IFERROR(O89+P89+Q89,0))</f>
        <v/>
      </c>
      <c r="S89" s="11">
        <f>IF(A89="","",IF(L89=0,"Absence",IF(M89&gt;0,"Heures supplémentaires",IF(M89&lt;0,"Départ anticipé","Conforme"))))</f>
        <v/>
      </c>
      <c r="T89" s="6" t="n"/>
      <c r="U89" s="6" t="n"/>
      <c r="V89" s="8" t="n"/>
    </row>
    <row r="90">
      <c r="A90" s="33" t="n"/>
      <c r="B90" s="12">
        <f>IF(A90="","",IF(MOD(A90-1,7)=1,"Lundi",IF(MOD(A90-1,7)=2,"Mardi",IF(MOD(A90-1,7)=3,"Mercredi",IF(MOD(A90-1,7)=4,"Jeudi",IF(MOD(A90-1,7)=5,"Vendredi",IF(MOD(A90-1,7)=6,"Samedi","Dimanche"))))))</f>
        <v/>
      </c>
      <c r="C90" s="6" t="n"/>
      <c r="D90" s="6" t="n"/>
      <c r="E90" s="6" t="n"/>
      <c r="F90" s="34" t="n"/>
      <c r="G90" s="34" t="n"/>
      <c r="H90" s="34" t="n"/>
      <c r="I90" s="34" t="n"/>
      <c r="J90" s="8" t="n"/>
      <c r="K90" s="13">
        <f>IF(A90="","",IF(OR(F90="",G90=""),0,IFERROR((G90-F90)*24,0)))</f>
        <v/>
      </c>
      <c r="L90" s="13">
        <f>IF(A90="","",IF(OR(H90="",I90=""),0,IFERROR((I90-H90)*24-J90,0)))</f>
        <v/>
      </c>
      <c r="M90" s="13">
        <f>IF(A90="","",IF(L90=0,0,L90-K90))</f>
        <v/>
      </c>
      <c r="N90" s="36">
        <f>IF(A90="","",IFERROR(VLOOKUP(U90,'Paramètres &amp; consignes'!$D$5:$E$7,2,FALSE),0))</f>
        <v/>
      </c>
      <c r="O90" s="36">
        <f>IF(A90="","",IFERROR(MIN(L90,K90)*N90+MAX(M90,0)*N90*(1+'Paramètres &amp; consignes'!$B$13),0))</f>
        <v/>
      </c>
      <c r="P90" s="36">
        <f>IF(A90="","",IFERROR(V90*'Paramètres &amp; consignes'!$B$12,0))</f>
        <v/>
      </c>
      <c r="Q90" s="36">
        <f>IF(A90="","",IF(L90&gt;0,'Paramètres &amp; consignes'!$B$9,0))</f>
        <v/>
      </c>
      <c r="R90" s="36">
        <f>IF(A90="","",IFERROR(O90+P90+Q90,0))</f>
        <v/>
      </c>
      <c r="S90" s="15">
        <f>IF(A90="","",IF(L90=0,"Absence",IF(M90&gt;0,"Heures supplémentaires",IF(M90&lt;0,"Départ anticipé","Conforme"))))</f>
        <v/>
      </c>
      <c r="T90" s="6" t="n"/>
      <c r="U90" s="6" t="n"/>
      <c r="V90" s="8" t="n"/>
    </row>
    <row r="91">
      <c r="A91" s="33" t="n"/>
      <c r="B91" s="5">
        <f>IF(A91="","",IF(MOD(A91-1,7)=1,"Lundi",IF(MOD(A91-1,7)=2,"Mardi",IF(MOD(A91-1,7)=3,"Mercredi",IF(MOD(A91-1,7)=4,"Jeudi",IF(MOD(A91-1,7)=5,"Vendredi",IF(MOD(A91-1,7)=6,"Samedi","Dimanche"))))))</f>
        <v/>
      </c>
      <c r="C91" s="6" t="n"/>
      <c r="D91" s="6" t="n"/>
      <c r="E91" s="6" t="n"/>
      <c r="F91" s="34" t="n"/>
      <c r="G91" s="34" t="n"/>
      <c r="H91" s="34" t="n"/>
      <c r="I91" s="34" t="n"/>
      <c r="J91" s="8" t="n"/>
      <c r="K91" s="9">
        <f>IF(A91="","",IF(OR(F91="",G91=""),0,IFERROR((G91-F91)*24,0)))</f>
        <v/>
      </c>
      <c r="L91" s="9">
        <f>IF(A91="","",IF(OR(H91="",I91=""),0,IFERROR((I91-H91)*24-J91,0)))</f>
        <v/>
      </c>
      <c r="M91" s="9">
        <f>IF(A91="","",IF(L91=0,0,L91-K91))</f>
        <v/>
      </c>
      <c r="N91" s="35">
        <f>IF(A91="","",IFERROR(VLOOKUP(U91,'Paramètres &amp; consignes'!$D$5:$E$7,2,FALSE),0))</f>
        <v/>
      </c>
      <c r="O91" s="35">
        <f>IF(A91="","",IFERROR(MIN(L91,K91)*N91+MAX(M91,0)*N91*(1+'Paramètres &amp; consignes'!$B$13),0))</f>
        <v/>
      </c>
      <c r="P91" s="35">
        <f>IF(A91="","",IFERROR(V91*'Paramètres &amp; consignes'!$B$12,0))</f>
        <v/>
      </c>
      <c r="Q91" s="35">
        <f>IF(A91="","",IF(L91&gt;0,'Paramètres &amp; consignes'!$B$9,0))</f>
        <v/>
      </c>
      <c r="R91" s="35">
        <f>IF(A91="","",IFERROR(O91+P91+Q91,0))</f>
        <v/>
      </c>
      <c r="S91" s="11">
        <f>IF(A91="","",IF(L91=0,"Absence",IF(M91&gt;0,"Heures supplémentaires",IF(M91&lt;0,"Départ anticipé","Conforme"))))</f>
        <v/>
      </c>
      <c r="T91" s="6" t="n"/>
      <c r="U91" s="6" t="n"/>
      <c r="V91" s="8" t="n"/>
    </row>
    <row r="92">
      <c r="A92" s="33" t="n"/>
      <c r="B92" s="12">
        <f>IF(A92="","",IF(MOD(A92-1,7)=1,"Lundi",IF(MOD(A92-1,7)=2,"Mardi",IF(MOD(A92-1,7)=3,"Mercredi",IF(MOD(A92-1,7)=4,"Jeudi",IF(MOD(A92-1,7)=5,"Vendredi",IF(MOD(A92-1,7)=6,"Samedi","Dimanche"))))))</f>
        <v/>
      </c>
      <c r="C92" s="6" t="n"/>
      <c r="D92" s="6" t="n"/>
      <c r="E92" s="6" t="n"/>
      <c r="F92" s="34" t="n"/>
      <c r="G92" s="34" t="n"/>
      <c r="H92" s="34" t="n"/>
      <c r="I92" s="34" t="n"/>
      <c r="J92" s="8" t="n"/>
      <c r="K92" s="13">
        <f>IF(A92="","",IF(OR(F92="",G92=""),0,IFERROR((G92-F92)*24,0)))</f>
        <v/>
      </c>
      <c r="L92" s="13">
        <f>IF(A92="","",IF(OR(H92="",I92=""),0,IFERROR((I92-H92)*24-J92,0)))</f>
        <v/>
      </c>
      <c r="M92" s="13">
        <f>IF(A92="","",IF(L92=0,0,L92-K92))</f>
        <v/>
      </c>
      <c r="N92" s="36">
        <f>IF(A92="","",IFERROR(VLOOKUP(U92,'Paramètres &amp; consignes'!$D$5:$E$7,2,FALSE),0))</f>
        <v/>
      </c>
      <c r="O92" s="36">
        <f>IF(A92="","",IFERROR(MIN(L92,K92)*N92+MAX(M92,0)*N92*(1+'Paramètres &amp; consignes'!$B$13),0))</f>
        <v/>
      </c>
      <c r="P92" s="36">
        <f>IF(A92="","",IFERROR(V92*'Paramètres &amp; consignes'!$B$12,0))</f>
        <v/>
      </c>
      <c r="Q92" s="36">
        <f>IF(A92="","",IF(L92&gt;0,'Paramètres &amp; consignes'!$B$9,0))</f>
        <v/>
      </c>
      <c r="R92" s="36">
        <f>IF(A92="","",IFERROR(O92+P92+Q92,0))</f>
        <v/>
      </c>
      <c r="S92" s="15">
        <f>IF(A92="","",IF(L92=0,"Absence",IF(M92&gt;0,"Heures supplémentaires",IF(M92&lt;0,"Départ anticipé","Conforme"))))</f>
        <v/>
      </c>
      <c r="T92" s="6" t="n"/>
      <c r="U92" s="6" t="n"/>
      <c r="V92" s="8" t="n"/>
    </row>
    <row r="93">
      <c r="A93" s="33" t="n"/>
      <c r="B93" s="5">
        <f>IF(A93="","",IF(MOD(A93-1,7)=1,"Lundi",IF(MOD(A93-1,7)=2,"Mardi",IF(MOD(A93-1,7)=3,"Mercredi",IF(MOD(A93-1,7)=4,"Jeudi",IF(MOD(A93-1,7)=5,"Vendredi",IF(MOD(A93-1,7)=6,"Samedi","Dimanche"))))))</f>
        <v/>
      </c>
      <c r="C93" s="6" t="n"/>
      <c r="D93" s="6" t="n"/>
      <c r="E93" s="6" t="n"/>
      <c r="F93" s="34" t="n"/>
      <c r="G93" s="34" t="n"/>
      <c r="H93" s="34" t="n"/>
      <c r="I93" s="34" t="n"/>
      <c r="J93" s="8" t="n"/>
      <c r="K93" s="9">
        <f>IF(A93="","",IF(OR(F93="",G93=""),0,IFERROR((G93-F93)*24,0)))</f>
        <v/>
      </c>
      <c r="L93" s="9">
        <f>IF(A93="","",IF(OR(H93="",I93=""),0,IFERROR((I93-H93)*24-J93,0)))</f>
        <v/>
      </c>
      <c r="M93" s="9">
        <f>IF(A93="","",IF(L93=0,0,L93-K93))</f>
        <v/>
      </c>
      <c r="N93" s="35">
        <f>IF(A93="","",IFERROR(VLOOKUP(U93,'Paramètres &amp; consignes'!$D$5:$E$7,2,FALSE),0))</f>
        <v/>
      </c>
      <c r="O93" s="35">
        <f>IF(A93="","",IFERROR(MIN(L93,K93)*N93+MAX(M93,0)*N93*(1+'Paramètres &amp; consignes'!$B$13),0))</f>
        <v/>
      </c>
      <c r="P93" s="35">
        <f>IF(A93="","",IFERROR(V93*'Paramètres &amp; consignes'!$B$12,0))</f>
        <v/>
      </c>
      <c r="Q93" s="35">
        <f>IF(A93="","",IF(L93&gt;0,'Paramètres &amp; consignes'!$B$9,0))</f>
        <v/>
      </c>
      <c r="R93" s="35">
        <f>IF(A93="","",IFERROR(O93+P93+Q93,0))</f>
        <v/>
      </c>
      <c r="S93" s="11">
        <f>IF(A93="","",IF(L93=0,"Absence",IF(M93&gt;0,"Heures supplémentaires",IF(M93&lt;0,"Départ anticipé","Conforme"))))</f>
        <v/>
      </c>
      <c r="T93" s="6" t="n"/>
      <c r="U93" s="6" t="n"/>
      <c r="V93" s="8" t="n"/>
    </row>
    <row r="94">
      <c r="A94" s="33" t="n"/>
      <c r="B94" s="12">
        <f>IF(A94="","",IF(MOD(A94-1,7)=1,"Lundi",IF(MOD(A94-1,7)=2,"Mardi",IF(MOD(A94-1,7)=3,"Mercredi",IF(MOD(A94-1,7)=4,"Jeudi",IF(MOD(A94-1,7)=5,"Vendredi",IF(MOD(A94-1,7)=6,"Samedi","Dimanche"))))))</f>
        <v/>
      </c>
      <c r="C94" s="6" t="n"/>
      <c r="D94" s="6" t="n"/>
      <c r="E94" s="6" t="n"/>
      <c r="F94" s="34" t="n"/>
      <c r="G94" s="34" t="n"/>
      <c r="H94" s="34" t="n"/>
      <c r="I94" s="34" t="n"/>
      <c r="J94" s="8" t="n"/>
      <c r="K94" s="13">
        <f>IF(A94="","",IF(OR(F94="",G94=""),0,IFERROR((G94-F94)*24,0)))</f>
        <v/>
      </c>
      <c r="L94" s="13">
        <f>IF(A94="","",IF(OR(H94="",I94=""),0,IFERROR((I94-H94)*24-J94,0)))</f>
        <v/>
      </c>
      <c r="M94" s="13">
        <f>IF(A94="","",IF(L94=0,0,L94-K94))</f>
        <v/>
      </c>
      <c r="N94" s="36">
        <f>IF(A94="","",IFERROR(VLOOKUP(U94,'Paramètres &amp; consignes'!$D$5:$E$7,2,FALSE),0))</f>
        <v/>
      </c>
      <c r="O94" s="36">
        <f>IF(A94="","",IFERROR(MIN(L94,K94)*N94+MAX(M94,0)*N94*(1+'Paramètres &amp; consignes'!$B$13),0))</f>
        <v/>
      </c>
      <c r="P94" s="36">
        <f>IF(A94="","",IFERROR(V94*'Paramètres &amp; consignes'!$B$12,0))</f>
        <v/>
      </c>
      <c r="Q94" s="36">
        <f>IF(A94="","",IF(L94&gt;0,'Paramètres &amp; consignes'!$B$9,0))</f>
        <v/>
      </c>
      <c r="R94" s="36">
        <f>IF(A94="","",IFERROR(O94+P94+Q94,0))</f>
        <v/>
      </c>
      <c r="S94" s="15">
        <f>IF(A94="","",IF(L94=0,"Absence",IF(M94&gt;0,"Heures supplémentaires",IF(M94&lt;0,"Départ anticipé","Conforme"))))</f>
        <v/>
      </c>
      <c r="T94" s="6" t="n"/>
      <c r="U94" s="6" t="n"/>
      <c r="V94" s="8" t="n"/>
    </row>
    <row r="95">
      <c r="A95" s="33" t="n"/>
      <c r="B95" s="5">
        <f>IF(A95="","",IF(MOD(A95-1,7)=1,"Lundi",IF(MOD(A95-1,7)=2,"Mardi",IF(MOD(A95-1,7)=3,"Mercredi",IF(MOD(A95-1,7)=4,"Jeudi",IF(MOD(A95-1,7)=5,"Vendredi",IF(MOD(A95-1,7)=6,"Samedi","Dimanche"))))))</f>
        <v/>
      </c>
      <c r="C95" s="6" t="n"/>
      <c r="D95" s="6" t="n"/>
      <c r="E95" s="6" t="n"/>
      <c r="F95" s="34" t="n"/>
      <c r="G95" s="34" t="n"/>
      <c r="H95" s="34" t="n"/>
      <c r="I95" s="34" t="n"/>
      <c r="J95" s="8" t="n"/>
      <c r="K95" s="9">
        <f>IF(A95="","",IF(OR(F95="",G95=""),0,IFERROR((G95-F95)*24,0)))</f>
        <v/>
      </c>
      <c r="L95" s="9">
        <f>IF(A95="","",IF(OR(H95="",I95=""),0,IFERROR((I95-H95)*24-J95,0)))</f>
        <v/>
      </c>
      <c r="M95" s="9">
        <f>IF(A95="","",IF(L95=0,0,L95-K95))</f>
        <v/>
      </c>
      <c r="N95" s="35">
        <f>IF(A95="","",IFERROR(VLOOKUP(U95,'Paramètres &amp; consignes'!$D$5:$E$7,2,FALSE),0))</f>
        <v/>
      </c>
      <c r="O95" s="35">
        <f>IF(A95="","",IFERROR(MIN(L95,K95)*N95+MAX(M95,0)*N95*(1+'Paramètres &amp; consignes'!$B$13),0))</f>
        <v/>
      </c>
      <c r="P95" s="35">
        <f>IF(A95="","",IFERROR(V95*'Paramètres &amp; consignes'!$B$12,0))</f>
        <v/>
      </c>
      <c r="Q95" s="35">
        <f>IF(A95="","",IF(L95&gt;0,'Paramètres &amp; consignes'!$B$9,0))</f>
        <v/>
      </c>
      <c r="R95" s="35">
        <f>IF(A95="","",IFERROR(O95+P95+Q95,0))</f>
        <v/>
      </c>
      <c r="S95" s="11">
        <f>IF(A95="","",IF(L95=0,"Absence",IF(M95&gt;0,"Heures supplémentaires",IF(M95&lt;0,"Départ anticipé","Conforme"))))</f>
        <v/>
      </c>
      <c r="T95" s="6" t="n"/>
      <c r="U95" s="6" t="n"/>
      <c r="V95" s="8" t="n"/>
    </row>
    <row r="96">
      <c r="A96" s="33" t="n"/>
      <c r="B96" s="12">
        <f>IF(A96="","",IF(MOD(A96-1,7)=1,"Lundi",IF(MOD(A96-1,7)=2,"Mardi",IF(MOD(A96-1,7)=3,"Mercredi",IF(MOD(A96-1,7)=4,"Jeudi",IF(MOD(A96-1,7)=5,"Vendredi",IF(MOD(A96-1,7)=6,"Samedi","Dimanche"))))))</f>
        <v/>
      </c>
      <c r="C96" s="6" t="n"/>
      <c r="D96" s="6" t="n"/>
      <c r="E96" s="6" t="n"/>
      <c r="F96" s="34" t="n"/>
      <c r="G96" s="34" t="n"/>
      <c r="H96" s="34" t="n"/>
      <c r="I96" s="34" t="n"/>
      <c r="J96" s="8" t="n"/>
      <c r="K96" s="13">
        <f>IF(A96="","",IF(OR(F96="",G96=""),0,IFERROR((G96-F96)*24,0)))</f>
        <v/>
      </c>
      <c r="L96" s="13">
        <f>IF(A96="","",IF(OR(H96="",I96=""),0,IFERROR((I96-H96)*24-J96,0)))</f>
        <v/>
      </c>
      <c r="M96" s="13">
        <f>IF(A96="","",IF(L96=0,0,L96-K96))</f>
        <v/>
      </c>
      <c r="N96" s="36">
        <f>IF(A96="","",IFERROR(VLOOKUP(U96,'Paramètres &amp; consignes'!$D$5:$E$7,2,FALSE),0))</f>
        <v/>
      </c>
      <c r="O96" s="36">
        <f>IF(A96="","",IFERROR(MIN(L96,K96)*N96+MAX(M96,0)*N96*(1+'Paramètres &amp; consignes'!$B$13),0))</f>
        <v/>
      </c>
      <c r="P96" s="36">
        <f>IF(A96="","",IFERROR(V96*'Paramètres &amp; consignes'!$B$12,0))</f>
        <v/>
      </c>
      <c r="Q96" s="36">
        <f>IF(A96="","",IF(L96&gt;0,'Paramètres &amp; consignes'!$B$9,0))</f>
        <v/>
      </c>
      <c r="R96" s="36">
        <f>IF(A96="","",IFERROR(O96+P96+Q96,0))</f>
        <v/>
      </c>
      <c r="S96" s="15">
        <f>IF(A96="","",IF(L96=0,"Absence",IF(M96&gt;0,"Heures supplémentaires",IF(M96&lt;0,"Départ anticipé","Conforme"))))</f>
        <v/>
      </c>
      <c r="T96" s="6" t="n"/>
      <c r="U96" s="6" t="n"/>
      <c r="V96" s="8" t="n"/>
    </row>
    <row r="97">
      <c r="A97" s="33" t="n"/>
      <c r="B97" s="5">
        <f>IF(A97="","",IF(MOD(A97-1,7)=1,"Lundi",IF(MOD(A97-1,7)=2,"Mardi",IF(MOD(A97-1,7)=3,"Mercredi",IF(MOD(A97-1,7)=4,"Jeudi",IF(MOD(A97-1,7)=5,"Vendredi",IF(MOD(A97-1,7)=6,"Samedi","Dimanche"))))))</f>
        <v/>
      </c>
      <c r="C97" s="6" t="n"/>
      <c r="D97" s="6" t="n"/>
      <c r="E97" s="6" t="n"/>
      <c r="F97" s="34" t="n"/>
      <c r="G97" s="34" t="n"/>
      <c r="H97" s="34" t="n"/>
      <c r="I97" s="34" t="n"/>
      <c r="J97" s="8" t="n"/>
      <c r="K97" s="9">
        <f>IF(A97="","",IF(OR(F97="",G97=""),0,IFERROR((G97-F97)*24,0)))</f>
        <v/>
      </c>
      <c r="L97" s="9">
        <f>IF(A97="","",IF(OR(H97="",I97=""),0,IFERROR((I97-H97)*24-J97,0)))</f>
        <v/>
      </c>
      <c r="M97" s="9">
        <f>IF(A97="","",IF(L97=0,0,L97-K97))</f>
        <v/>
      </c>
      <c r="N97" s="35">
        <f>IF(A97="","",IFERROR(VLOOKUP(U97,'Paramètres &amp; consignes'!$D$5:$E$7,2,FALSE),0))</f>
        <v/>
      </c>
      <c r="O97" s="35">
        <f>IF(A97="","",IFERROR(MIN(L97,K97)*N97+MAX(M97,0)*N97*(1+'Paramètres &amp; consignes'!$B$13),0))</f>
        <v/>
      </c>
      <c r="P97" s="35">
        <f>IF(A97="","",IFERROR(V97*'Paramètres &amp; consignes'!$B$12,0))</f>
        <v/>
      </c>
      <c r="Q97" s="35">
        <f>IF(A97="","",IF(L97&gt;0,'Paramètres &amp; consignes'!$B$9,0))</f>
        <v/>
      </c>
      <c r="R97" s="35">
        <f>IF(A97="","",IFERROR(O97+P97+Q97,0))</f>
        <v/>
      </c>
      <c r="S97" s="11">
        <f>IF(A97="","",IF(L97=0,"Absence",IF(M97&gt;0,"Heures supplémentaires",IF(M97&lt;0,"Départ anticipé","Conforme"))))</f>
        <v/>
      </c>
      <c r="T97" s="6" t="n"/>
      <c r="U97" s="6" t="n"/>
      <c r="V97" s="8" t="n"/>
    </row>
    <row r="98">
      <c r="A98" s="33" t="n"/>
      <c r="B98" s="12">
        <f>IF(A98="","",IF(MOD(A98-1,7)=1,"Lundi",IF(MOD(A98-1,7)=2,"Mardi",IF(MOD(A98-1,7)=3,"Mercredi",IF(MOD(A98-1,7)=4,"Jeudi",IF(MOD(A98-1,7)=5,"Vendredi",IF(MOD(A98-1,7)=6,"Samedi","Dimanche"))))))</f>
        <v/>
      </c>
      <c r="C98" s="6" t="n"/>
      <c r="D98" s="6" t="n"/>
      <c r="E98" s="6" t="n"/>
      <c r="F98" s="34" t="n"/>
      <c r="G98" s="34" t="n"/>
      <c r="H98" s="34" t="n"/>
      <c r="I98" s="34" t="n"/>
      <c r="J98" s="8" t="n"/>
      <c r="K98" s="13">
        <f>IF(A98="","",IF(OR(F98="",G98=""),0,IFERROR((G98-F98)*24,0)))</f>
        <v/>
      </c>
      <c r="L98" s="13">
        <f>IF(A98="","",IF(OR(H98="",I98=""),0,IFERROR((I98-H98)*24-J98,0)))</f>
        <v/>
      </c>
      <c r="M98" s="13">
        <f>IF(A98="","",IF(L98=0,0,L98-K98))</f>
        <v/>
      </c>
      <c r="N98" s="36">
        <f>IF(A98="","",IFERROR(VLOOKUP(U98,'Paramètres &amp; consignes'!$D$5:$E$7,2,FALSE),0))</f>
        <v/>
      </c>
      <c r="O98" s="36">
        <f>IF(A98="","",IFERROR(MIN(L98,K98)*N98+MAX(M98,0)*N98*(1+'Paramètres &amp; consignes'!$B$13),0))</f>
        <v/>
      </c>
      <c r="P98" s="36">
        <f>IF(A98="","",IFERROR(V98*'Paramètres &amp; consignes'!$B$12,0))</f>
        <v/>
      </c>
      <c r="Q98" s="36">
        <f>IF(A98="","",IF(L98&gt;0,'Paramètres &amp; consignes'!$B$9,0))</f>
        <v/>
      </c>
      <c r="R98" s="36">
        <f>IF(A98="","",IFERROR(O98+P98+Q98,0))</f>
        <v/>
      </c>
      <c r="S98" s="15">
        <f>IF(A98="","",IF(L98=0,"Absence",IF(M98&gt;0,"Heures supplémentaires",IF(M98&lt;0,"Départ anticipé","Conforme"))))</f>
        <v/>
      </c>
      <c r="T98" s="6" t="n"/>
      <c r="U98" s="6" t="n"/>
      <c r="V98" s="8" t="n"/>
    </row>
    <row r="99">
      <c r="A99" s="33" t="n"/>
      <c r="B99" s="5">
        <f>IF(A99="","",IF(MOD(A99-1,7)=1,"Lundi",IF(MOD(A99-1,7)=2,"Mardi",IF(MOD(A99-1,7)=3,"Mercredi",IF(MOD(A99-1,7)=4,"Jeudi",IF(MOD(A99-1,7)=5,"Vendredi",IF(MOD(A99-1,7)=6,"Samedi","Dimanche"))))))</f>
        <v/>
      </c>
      <c r="C99" s="6" t="n"/>
      <c r="D99" s="6" t="n"/>
      <c r="E99" s="6" t="n"/>
      <c r="F99" s="34" t="n"/>
      <c r="G99" s="34" t="n"/>
      <c r="H99" s="34" t="n"/>
      <c r="I99" s="34" t="n"/>
      <c r="J99" s="8" t="n"/>
      <c r="K99" s="9">
        <f>IF(A99="","",IF(OR(F99="",G99=""),0,IFERROR((G99-F99)*24,0)))</f>
        <v/>
      </c>
      <c r="L99" s="9">
        <f>IF(A99="","",IF(OR(H99="",I99=""),0,IFERROR((I99-H99)*24-J99,0)))</f>
        <v/>
      </c>
      <c r="M99" s="9">
        <f>IF(A99="","",IF(L99=0,0,L99-K99))</f>
        <v/>
      </c>
      <c r="N99" s="35">
        <f>IF(A99="","",IFERROR(VLOOKUP(U99,'Paramètres &amp; consignes'!$D$5:$E$7,2,FALSE),0))</f>
        <v/>
      </c>
      <c r="O99" s="35">
        <f>IF(A99="","",IFERROR(MIN(L99,K99)*N99+MAX(M99,0)*N99*(1+'Paramètres &amp; consignes'!$B$13),0))</f>
        <v/>
      </c>
      <c r="P99" s="35">
        <f>IF(A99="","",IFERROR(V99*'Paramètres &amp; consignes'!$B$12,0))</f>
        <v/>
      </c>
      <c r="Q99" s="35">
        <f>IF(A99="","",IF(L99&gt;0,'Paramètres &amp; consignes'!$B$9,0))</f>
        <v/>
      </c>
      <c r="R99" s="35">
        <f>IF(A99="","",IFERROR(O99+P99+Q99,0))</f>
        <v/>
      </c>
      <c r="S99" s="11">
        <f>IF(A99="","",IF(L99=0,"Absence",IF(M99&gt;0,"Heures supplémentaires",IF(M99&lt;0,"Départ anticipé","Conforme"))))</f>
        <v/>
      </c>
      <c r="T99" s="6" t="n"/>
      <c r="U99" s="6" t="n"/>
      <c r="V99" s="8" t="n"/>
    </row>
    <row r="100">
      <c r="A100" s="33" t="n"/>
      <c r="B100" s="12">
        <f>IF(A100="","",IF(MOD(A100-1,7)=1,"Lundi",IF(MOD(A100-1,7)=2,"Mardi",IF(MOD(A100-1,7)=3,"Mercredi",IF(MOD(A100-1,7)=4,"Jeudi",IF(MOD(A100-1,7)=5,"Vendredi",IF(MOD(A100-1,7)=6,"Samedi","Dimanche"))))))</f>
        <v/>
      </c>
      <c r="C100" s="6" t="n"/>
      <c r="D100" s="6" t="n"/>
      <c r="E100" s="6" t="n"/>
      <c r="F100" s="34" t="n"/>
      <c r="G100" s="34" t="n"/>
      <c r="H100" s="34" t="n"/>
      <c r="I100" s="34" t="n"/>
      <c r="J100" s="8" t="n"/>
      <c r="K100" s="13">
        <f>IF(A100="","",IF(OR(F100="",G100=""),0,IFERROR((G100-F100)*24,0)))</f>
        <v/>
      </c>
      <c r="L100" s="13">
        <f>IF(A100="","",IF(OR(H100="",I100=""),0,IFERROR((I100-H100)*24-J100,0)))</f>
        <v/>
      </c>
      <c r="M100" s="13">
        <f>IF(A100="","",IF(L100=0,0,L100-K100))</f>
        <v/>
      </c>
      <c r="N100" s="36">
        <f>IF(A100="","",IFERROR(VLOOKUP(U100,'Paramètres &amp; consignes'!$D$5:$E$7,2,FALSE),0))</f>
        <v/>
      </c>
      <c r="O100" s="36">
        <f>IF(A100="","",IFERROR(MIN(L100,K100)*N100+MAX(M100,0)*N100*(1+'Paramètres &amp; consignes'!$B$13),0))</f>
        <v/>
      </c>
      <c r="P100" s="36">
        <f>IF(A100="","",IFERROR(V100*'Paramètres &amp; consignes'!$B$12,0))</f>
        <v/>
      </c>
      <c r="Q100" s="36">
        <f>IF(A100="","",IF(L100&gt;0,'Paramètres &amp; consignes'!$B$9,0))</f>
        <v/>
      </c>
      <c r="R100" s="36">
        <f>IF(A100="","",IFERROR(O100+P100+Q100,0))</f>
        <v/>
      </c>
      <c r="S100" s="15">
        <f>IF(A100="","",IF(L100=0,"Absence",IF(M100&gt;0,"Heures supplémentaires",IF(M100&lt;0,"Départ anticipé","Conforme"))))</f>
        <v/>
      </c>
      <c r="T100" s="6" t="n"/>
      <c r="U100" s="6" t="n"/>
      <c r="V100" s="8" t="n"/>
    </row>
    <row r="101">
      <c r="A101" s="33" t="n"/>
      <c r="B101" s="5">
        <f>IF(A101="","",IF(MOD(A101-1,7)=1,"Lundi",IF(MOD(A101-1,7)=2,"Mardi",IF(MOD(A101-1,7)=3,"Mercredi",IF(MOD(A101-1,7)=4,"Jeudi",IF(MOD(A101-1,7)=5,"Vendredi",IF(MOD(A101-1,7)=6,"Samedi","Dimanche"))))))</f>
        <v/>
      </c>
      <c r="C101" s="6" t="n"/>
      <c r="D101" s="6" t="n"/>
      <c r="E101" s="6" t="n"/>
      <c r="F101" s="34" t="n"/>
      <c r="G101" s="34" t="n"/>
      <c r="H101" s="34" t="n"/>
      <c r="I101" s="34" t="n"/>
      <c r="J101" s="8" t="n"/>
      <c r="K101" s="9">
        <f>IF(A101="","",IF(OR(F101="",G101=""),0,IFERROR((G101-F101)*24,0)))</f>
        <v/>
      </c>
      <c r="L101" s="9">
        <f>IF(A101="","",IF(OR(H101="",I101=""),0,IFERROR((I101-H101)*24-J101,0)))</f>
        <v/>
      </c>
      <c r="M101" s="9">
        <f>IF(A101="","",IF(L101=0,0,L101-K101))</f>
        <v/>
      </c>
      <c r="N101" s="35">
        <f>IF(A101="","",IFERROR(VLOOKUP(U101,'Paramètres &amp; consignes'!$D$5:$E$7,2,FALSE),0))</f>
        <v/>
      </c>
      <c r="O101" s="35">
        <f>IF(A101="","",IFERROR(MIN(L101,K101)*N101+MAX(M101,0)*N101*(1+'Paramètres &amp; consignes'!$B$13),0))</f>
        <v/>
      </c>
      <c r="P101" s="35">
        <f>IF(A101="","",IFERROR(V101*'Paramètres &amp; consignes'!$B$12,0))</f>
        <v/>
      </c>
      <c r="Q101" s="35">
        <f>IF(A101="","",IF(L101&gt;0,'Paramètres &amp; consignes'!$B$9,0))</f>
        <v/>
      </c>
      <c r="R101" s="35">
        <f>IF(A101="","",IFERROR(O101+P101+Q101,0))</f>
        <v/>
      </c>
      <c r="S101" s="11">
        <f>IF(A101="","",IF(L101=0,"Absence",IF(M101&gt;0,"Heures supplémentaires",IF(M101&lt;0,"Départ anticipé","Conforme"))))</f>
        <v/>
      </c>
      <c r="T101" s="6" t="n"/>
      <c r="U101" s="6" t="n"/>
      <c r="V101" s="8" t="n"/>
    </row>
    <row r="102">
      <c r="A102" s="33" t="n"/>
      <c r="B102" s="12">
        <f>IF(A102="","",IF(MOD(A102-1,7)=1,"Lundi",IF(MOD(A102-1,7)=2,"Mardi",IF(MOD(A102-1,7)=3,"Mercredi",IF(MOD(A102-1,7)=4,"Jeudi",IF(MOD(A102-1,7)=5,"Vendredi",IF(MOD(A102-1,7)=6,"Samedi","Dimanche"))))))</f>
        <v/>
      </c>
      <c r="C102" s="6" t="n"/>
      <c r="D102" s="6" t="n"/>
      <c r="E102" s="6" t="n"/>
      <c r="F102" s="34" t="n"/>
      <c r="G102" s="34" t="n"/>
      <c r="H102" s="34" t="n"/>
      <c r="I102" s="34" t="n"/>
      <c r="J102" s="8" t="n"/>
      <c r="K102" s="13">
        <f>IF(A102="","",IF(OR(F102="",G102=""),0,IFERROR((G102-F102)*24,0)))</f>
        <v/>
      </c>
      <c r="L102" s="13">
        <f>IF(A102="","",IF(OR(H102="",I102=""),0,IFERROR((I102-H102)*24-J102,0)))</f>
        <v/>
      </c>
      <c r="M102" s="13">
        <f>IF(A102="","",IF(L102=0,0,L102-K102))</f>
        <v/>
      </c>
      <c r="N102" s="36">
        <f>IF(A102="","",IFERROR(VLOOKUP(U102,'Paramètres &amp; consignes'!$D$5:$E$7,2,FALSE),0))</f>
        <v/>
      </c>
      <c r="O102" s="36">
        <f>IF(A102="","",IFERROR(MIN(L102,K102)*N102+MAX(M102,0)*N102*(1+'Paramètres &amp; consignes'!$B$13),0))</f>
        <v/>
      </c>
      <c r="P102" s="36">
        <f>IF(A102="","",IFERROR(V102*'Paramètres &amp; consignes'!$B$12,0))</f>
        <v/>
      </c>
      <c r="Q102" s="36">
        <f>IF(A102="","",IF(L102&gt;0,'Paramètres &amp; consignes'!$B$9,0))</f>
        <v/>
      </c>
      <c r="R102" s="36">
        <f>IF(A102="","",IFERROR(O102+P102+Q102,0))</f>
        <v/>
      </c>
      <c r="S102" s="15">
        <f>IF(A102="","",IF(L102=0,"Absence",IF(M102&gt;0,"Heures supplémentaires",IF(M102&lt;0,"Départ anticipé","Conforme"))))</f>
        <v/>
      </c>
      <c r="T102" s="6" t="n"/>
      <c r="U102" s="6" t="n"/>
      <c r="V102" s="8" t="n"/>
    </row>
    <row r="103">
      <c r="A103" s="33" t="n"/>
      <c r="B103" s="5">
        <f>IF(A103="","",IF(MOD(A103-1,7)=1,"Lundi",IF(MOD(A103-1,7)=2,"Mardi",IF(MOD(A103-1,7)=3,"Mercredi",IF(MOD(A103-1,7)=4,"Jeudi",IF(MOD(A103-1,7)=5,"Vendredi",IF(MOD(A103-1,7)=6,"Samedi","Dimanche"))))))</f>
        <v/>
      </c>
      <c r="C103" s="6" t="n"/>
      <c r="D103" s="6" t="n"/>
      <c r="E103" s="6" t="n"/>
      <c r="F103" s="34" t="n"/>
      <c r="G103" s="34" t="n"/>
      <c r="H103" s="34" t="n"/>
      <c r="I103" s="34" t="n"/>
      <c r="J103" s="8" t="n"/>
      <c r="K103" s="9">
        <f>IF(A103="","",IF(OR(F103="",G103=""),0,IFERROR((G103-F103)*24,0)))</f>
        <v/>
      </c>
      <c r="L103" s="9">
        <f>IF(A103="","",IF(OR(H103="",I103=""),0,IFERROR((I103-H103)*24-J103,0)))</f>
        <v/>
      </c>
      <c r="M103" s="9">
        <f>IF(A103="","",IF(L103=0,0,L103-K103))</f>
        <v/>
      </c>
      <c r="N103" s="35">
        <f>IF(A103="","",IFERROR(VLOOKUP(U103,'Paramètres &amp; consignes'!$D$5:$E$7,2,FALSE),0))</f>
        <v/>
      </c>
      <c r="O103" s="35">
        <f>IF(A103="","",IFERROR(MIN(L103,K103)*N103+MAX(M103,0)*N103*(1+'Paramètres &amp; consignes'!$B$13),0))</f>
        <v/>
      </c>
      <c r="P103" s="35">
        <f>IF(A103="","",IFERROR(V103*'Paramètres &amp; consignes'!$B$12,0))</f>
        <v/>
      </c>
      <c r="Q103" s="35">
        <f>IF(A103="","",IF(L103&gt;0,'Paramètres &amp; consignes'!$B$9,0))</f>
        <v/>
      </c>
      <c r="R103" s="35">
        <f>IF(A103="","",IFERROR(O103+P103+Q103,0))</f>
        <v/>
      </c>
      <c r="S103" s="11">
        <f>IF(A103="","",IF(L103=0,"Absence",IF(M103&gt;0,"Heures supplémentaires",IF(M103&lt;0,"Départ anticipé","Conforme"))))</f>
        <v/>
      </c>
      <c r="T103" s="6" t="n"/>
      <c r="U103" s="6" t="n"/>
      <c r="V103" s="8" t="n"/>
    </row>
    <row r="104">
      <c r="A104" s="33" t="n"/>
      <c r="B104" s="12">
        <f>IF(A104="","",IF(MOD(A104-1,7)=1,"Lundi",IF(MOD(A104-1,7)=2,"Mardi",IF(MOD(A104-1,7)=3,"Mercredi",IF(MOD(A104-1,7)=4,"Jeudi",IF(MOD(A104-1,7)=5,"Vendredi",IF(MOD(A104-1,7)=6,"Samedi","Dimanche"))))))</f>
        <v/>
      </c>
      <c r="C104" s="6" t="n"/>
      <c r="D104" s="6" t="n"/>
      <c r="E104" s="6" t="n"/>
      <c r="F104" s="34" t="n"/>
      <c r="G104" s="34" t="n"/>
      <c r="H104" s="34" t="n"/>
      <c r="I104" s="34" t="n"/>
      <c r="J104" s="8" t="n"/>
      <c r="K104" s="13">
        <f>IF(A104="","",IF(OR(F104="",G104=""),0,IFERROR((G104-F104)*24,0)))</f>
        <v/>
      </c>
      <c r="L104" s="13">
        <f>IF(A104="","",IF(OR(H104="",I104=""),0,IFERROR((I104-H104)*24-J104,0)))</f>
        <v/>
      </c>
      <c r="M104" s="13">
        <f>IF(A104="","",IF(L104=0,0,L104-K104))</f>
        <v/>
      </c>
      <c r="N104" s="36">
        <f>IF(A104="","",IFERROR(VLOOKUP(U104,'Paramètres &amp; consignes'!$D$5:$E$7,2,FALSE),0))</f>
        <v/>
      </c>
      <c r="O104" s="36">
        <f>IF(A104="","",IFERROR(MIN(L104,K104)*N104+MAX(M104,0)*N104*(1+'Paramètres &amp; consignes'!$B$13),0))</f>
        <v/>
      </c>
      <c r="P104" s="36">
        <f>IF(A104="","",IFERROR(V104*'Paramètres &amp; consignes'!$B$12,0))</f>
        <v/>
      </c>
      <c r="Q104" s="36">
        <f>IF(A104="","",IF(L104&gt;0,'Paramètres &amp; consignes'!$B$9,0))</f>
        <v/>
      </c>
      <c r="R104" s="36">
        <f>IF(A104="","",IFERROR(O104+P104+Q104,0))</f>
        <v/>
      </c>
      <c r="S104" s="15">
        <f>IF(A104="","",IF(L104=0,"Absence",IF(M104&gt;0,"Heures supplémentaires",IF(M104&lt;0,"Départ anticipé","Conforme"))))</f>
        <v/>
      </c>
      <c r="T104" s="6" t="n"/>
      <c r="U104" s="6" t="n"/>
      <c r="V104" s="8" t="n"/>
    </row>
  </sheetData>
  <autoFilter ref="A4:V104"/>
  <mergeCells count="1">
    <mergeCell ref="A1:V1"/>
  </mergeCells>
  <conditionalFormatting sqref="M5:M104">
    <cfRule type="expression" priority="1" dxfId="0" stopIfTrue="1">
      <formula>M5&gt;0</formula>
    </cfRule>
    <cfRule type="expression" priority="2" dxfId="1" stopIfTrue="1">
      <formula>M5&lt;0</formula>
    </cfRule>
  </conditionalFormatting>
  <conditionalFormatting sqref="S5:S104">
    <cfRule type="expression" priority="3" dxfId="1" stopIfTrue="1">
      <formula>S5="Absence"</formula>
    </cfRule>
    <cfRule type="expression" priority="4" dxfId="0" stopIfTrue="1">
      <formula>S5="Heures supplémentaires"</formula>
    </cfRule>
  </conditionalFormatting>
  <dataValidations count="9">
    <dataValidation sqref="A5:A104" showErrorMessage="1" showInputMessage="1" allowBlank="1" errorTitle="Date invalide" error="Saisissez une date comprise entre 2000 et 2100." type="date" operator="between">
      <formula1>DATE(2000,1,1)</formula1>
      <formula2>DATE(2100,12,31)</formula2>
    </dataValidation>
    <dataValidation sqref="C5:C104" showErrorMessage="1" showInputMessage="1" allowBlank="1" type="list">
      <formula1>"Emma Dubois,Louis Dubois,Chloé Dubois"</formula1>
    </dataValidation>
    <dataValidation sqref="D5:D104" showErrorMessage="1" showInputMessage="1" allowBlank="1" type="list">
      <formula1>"Camille Martin,Manon Bernard,Sarah Lefèvre"</formula1>
    </dataValidation>
    <dataValidation sqref="E5:E104" showErrorMessage="1" showInputMessage="1" allowBlank="1" type="list">
      <formula1>"Paris,Lyon,Marseille,Toulouse,Bordeaux,Lille,Nantes,Strasbourg,Rennes,Montpellier"</formula1>
    </dataValidation>
    <dataValidation sqref="F5:I104" showErrorMessage="1" showInputMessage="1" allowBlank="1" errorTitle="Heure invalide" error="Saisissez une heure comprise entre 00:00 et 23:59." type="time" operator="between">
      <formula1>0</formula1>
      <formula2>1</formula2>
    </dataValidation>
    <dataValidation sqref="J5:J104" showErrorMessage="1" showInputMessage="1" allowBlank="1" type="decimal" operator="between">
      <formula1>0</formula1>
      <formula2>8</formula2>
    </dataValidation>
    <dataValidation sqref="S5:S104" showErrorMessage="1" showInputMessage="1" allowBlank="1" type="list">
      <formula1>"Conforme,Heures supplémentaires,Départ anticipé,Absence,Congé payé,Maladie"</formula1>
    </dataValidation>
    <dataValidation sqref="U5:U104" showErrorMessage="1" showInputMessage="1" allowBlank="1" type="list">
      <formula1>"Accueil régulier,Accueil occasionnel,Heures supplémentaires"</formula1>
    </dataValidation>
    <dataValidation sqref="V5:V104" showErrorMessage="1" showInputMessage="1" allowBlank="1" type="decimal" operator="between">
      <formula1>0</formula1>
      <formula2>1000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16" customWidth="1" min="4" max="4"/>
    <col width="17" customWidth="1" min="5" max="5"/>
    <col width="21" customWidth="1" min="6" max="6"/>
    <col width="17" customWidth="1" min="7" max="7"/>
    <col width="21" customWidth="1" min="8" max="8"/>
    <col width="21" customWidth="1" min="9" max="9"/>
    <col width="23" customWidth="1" min="10" max="10"/>
    <col width="19" customWidth="1" min="11" max="11"/>
    <col width="20" customWidth="1" min="12" max="12"/>
    <col width="24" customWidth="1" min="15" max="15"/>
    <col width="14" customWidth="1" min="16" max="16"/>
  </cols>
  <sheetData>
    <row r="1" ht="28" customHeight="1">
      <c r="A1" s="1" t="inlineStr">
        <is>
          <t>Synthèse mensuelle - Suivi de la garde</t>
        </is>
      </c>
    </row>
    <row r="2">
      <c r="A2" s="16" t="inlineStr">
        <is>
          <t>Total à payer (période)</t>
        </is>
      </c>
      <c r="B2" s="37">
        <f>SUM(K6:K11)</f>
        <v/>
      </c>
      <c r="D2" s="16" t="inlineStr">
        <is>
          <t>Moyenne d’heures / jour</t>
        </is>
      </c>
      <c r="E2" s="18">
        <f>IFERROR(AVERAGE('Planning garde'!$L$5:$L$104),0)</f>
        <v/>
      </c>
      <c r="G2" s="16" t="inlineStr">
        <is>
          <t>Taux moyen de présence</t>
        </is>
      </c>
      <c r="H2" s="38">
        <f>IFERROR(AVERAGE(G6:G11),0)</f>
        <v/>
      </c>
    </row>
    <row r="3"/>
    <row r="4"/>
    <row r="5" ht="35" customHeight="1">
      <c r="A5" s="3" t="inlineStr">
        <is>
          <t>Mois</t>
        </is>
      </c>
      <c r="B5" s="3" t="inlineStr">
        <is>
          <t>Nombre de jours planifiés</t>
        </is>
      </c>
      <c r="C5" s="3" t="inlineStr">
        <is>
          <t>Jours réellement gardés</t>
        </is>
      </c>
      <c r="D5" s="3" t="inlineStr">
        <is>
          <t>Heures prévues</t>
        </is>
      </c>
      <c r="E5" s="3" t="inlineStr">
        <is>
          <t>Heures réalisées</t>
        </is>
      </c>
      <c r="F5" s="3" t="inlineStr">
        <is>
          <t>Heures supplémentaires</t>
        </is>
      </c>
      <c r="G5" s="3" t="inlineStr">
        <is>
          <t>Taux de présence</t>
        </is>
      </c>
      <c r="H5" s="3" t="inlineStr">
        <is>
          <t>Rémunération brute (€)</t>
        </is>
      </c>
      <c r="I5" s="3" t="inlineStr">
        <is>
          <t>Frais kilométriques (€)</t>
        </is>
      </c>
      <c r="J5" s="3" t="inlineStr">
        <is>
          <t>Indemnités d’entretien (€)</t>
        </is>
      </c>
      <c r="K5" s="3" t="inlineStr">
        <is>
          <t>Total à payer (€)</t>
        </is>
      </c>
      <c r="L5" s="3" t="inlineStr">
        <is>
          <t>Écart budgétaire (€)</t>
        </is>
      </c>
      <c r="O5" s="20" t="inlineStr">
        <is>
          <t>Statut</t>
        </is>
      </c>
      <c r="P5" s="20" t="inlineStr">
        <is>
          <t>Nombre</t>
        </is>
      </c>
    </row>
    <row r="6">
      <c r="A6" s="11" t="inlineStr">
        <is>
          <t>Janvier 2026</t>
        </is>
      </c>
      <c r="B6" s="5">
        <f>COUNTIFS('Planning garde'!$A$5:$A$104,"&gt;="&amp;DATE(2026,1,1),'Planning garde'!$A$5:$A$104,"&lt;"&amp;DATE(2026,2,1))</f>
        <v/>
      </c>
      <c r="C6" s="5">
        <f>COUNTIFS('Planning garde'!$A$5:$A$104,"&gt;="&amp;DATE(2026,1,1),'Planning garde'!$A$5:$A$104,"&lt;"&amp;DATE(2026,2,1),'Planning garde'!$L$5:$L$104,"&gt;0")</f>
        <v/>
      </c>
      <c r="D6" s="9">
        <f>SUMIFS('Planning garde'!$K$5:$K$104,'Planning garde'!$A$5:$A$104,"&gt;="&amp;DATE(2026,1,1),'Planning garde'!$A$5:$A$104,"&lt;"&amp;DATE(2026,2,1))</f>
        <v/>
      </c>
      <c r="E6" s="9">
        <f>SUMIFS('Planning garde'!$L$5:$L$104,'Planning garde'!$A$5:$A$104,"&gt;="&amp;DATE(2026,1,1),'Planning garde'!$A$5:$A$104,"&lt;"&amp;DATE(2026,2,1))</f>
        <v/>
      </c>
      <c r="F6" s="9">
        <f>SUMIFS('Planning garde'!$M$5:$M$104,'Planning garde'!$A$5:$A$104,"&gt;="&amp;DATE(2026,1,1),'Planning garde'!$A$5:$A$104,"&lt;"&amp;DATE(2026,2,1),'Planning garde'!$M$5:$M$104,"&gt;0")</f>
        <v/>
      </c>
      <c r="G6" s="39">
        <f>IFERROR(C6/B6,0)</f>
        <v/>
      </c>
      <c r="H6" s="35">
        <f>SUMIFS('Planning garde'!$O$5:$O$104,'Planning garde'!$A$5:$A$104,"&gt;="&amp;DATE(2026,1,1),'Planning garde'!$A$5:$A$104,"&lt;"&amp;DATE(2026,2,1))</f>
        <v/>
      </c>
      <c r="I6" s="35">
        <f>SUMIFS('Planning garde'!$P$5:$P$104,'Planning garde'!$A$5:$A$104,"&gt;="&amp;DATE(2026,1,1),'Planning garde'!$A$5:$A$104,"&lt;"&amp;DATE(2026,2,1))</f>
        <v/>
      </c>
      <c r="J6" s="35">
        <f>SUMIFS('Planning garde'!$Q$5:$Q$104,'Planning garde'!$A$5:$A$104,"&gt;="&amp;DATE(2026,1,1),'Planning garde'!$A$5:$A$104,"&lt;"&amp;DATE(2026,2,1))</f>
        <v/>
      </c>
      <c r="K6" s="35">
        <f>SUM(H6:J6)</f>
        <v/>
      </c>
      <c r="L6" s="35">
        <f>K6-'Paramètres &amp; consignes'!$B$10</f>
        <v/>
      </c>
      <c r="O6" s="11" t="inlineStr">
        <is>
          <t>Conforme</t>
        </is>
      </c>
      <c r="P6" s="5">
        <f>COUNTIF('Planning garde'!$S$5:$S$104,O6)</f>
        <v/>
      </c>
    </row>
    <row r="7">
      <c r="A7" s="15" t="inlineStr">
        <is>
          <t>Février 2026</t>
        </is>
      </c>
      <c r="B7" s="12">
        <f>COUNTIFS('Planning garde'!$A$5:$A$104,"&gt;="&amp;DATE(2026,2,1),'Planning garde'!$A$5:$A$104,"&lt;"&amp;DATE(2026,3,1))</f>
        <v/>
      </c>
      <c r="C7" s="12">
        <f>COUNTIFS('Planning garde'!$A$5:$A$104,"&gt;="&amp;DATE(2026,2,1),'Planning garde'!$A$5:$A$104,"&lt;"&amp;DATE(2026,3,1),'Planning garde'!$L$5:$L$104,"&gt;0")</f>
        <v/>
      </c>
      <c r="D7" s="13">
        <f>SUMIFS('Planning garde'!$K$5:$K$104,'Planning garde'!$A$5:$A$104,"&gt;="&amp;DATE(2026,2,1),'Planning garde'!$A$5:$A$104,"&lt;"&amp;DATE(2026,3,1))</f>
        <v/>
      </c>
      <c r="E7" s="13">
        <f>SUMIFS('Planning garde'!$L$5:$L$104,'Planning garde'!$A$5:$A$104,"&gt;="&amp;DATE(2026,2,1),'Planning garde'!$A$5:$A$104,"&lt;"&amp;DATE(2026,3,1))</f>
        <v/>
      </c>
      <c r="F7" s="13">
        <f>SUMIFS('Planning garde'!$M$5:$M$104,'Planning garde'!$A$5:$A$104,"&gt;="&amp;DATE(2026,2,1),'Planning garde'!$A$5:$A$104,"&lt;"&amp;DATE(2026,3,1),'Planning garde'!$M$5:$M$104,"&gt;0")</f>
        <v/>
      </c>
      <c r="G7" s="40">
        <f>IFERROR(C7/B7,0)</f>
        <v/>
      </c>
      <c r="H7" s="36">
        <f>SUMIFS('Planning garde'!$O$5:$O$104,'Planning garde'!$A$5:$A$104,"&gt;="&amp;DATE(2026,2,1),'Planning garde'!$A$5:$A$104,"&lt;"&amp;DATE(2026,3,1))</f>
        <v/>
      </c>
      <c r="I7" s="36">
        <f>SUMIFS('Planning garde'!$P$5:$P$104,'Planning garde'!$A$5:$A$104,"&gt;="&amp;DATE(2026,2,1),'Planning garde'!$A$5:$A$104,"&lt;"&amp;DATE(2026,3,1))</f>
        <v/>
      </c>
      <c r="J7" s="36">
        <f>SUMIFS('Planning garde'!$Q$5:$Q$104,'Planning garde'!$A$5:$A$104,"&gt;="&amp;DATE(2026,2,1),'Planning garde'!$A$5:$A$104,"&lt;"&amp;DATE(2026,3,1))</f>
        <v/>
      </c>
      <c r="K7" s="36">
        <f>SUM(H7:J7)</f>
        <v/>
      </c>
      <c r="L7" s="36">
        <f>K7-'Paramètres &amp; consignes'!$B$10</f>
        <v/>
      </c>
      <c r="O7" s="15" t="inlineStr">
        <is>
          <t>Heures supplémentaires</t>
        </is>
      </c>
      <c r="P7" s="12">
        <f>COUNTIF('Planning garde'!$S$5:$S$104,O7)</f>
        <v/>
      </c>
    </row>
    <row r="8">
      <c r="A8" s="11" t="inlineStr">
        <is>
          <t>Mars 2026</t>
        </is>
      </c>
      <c r="B8" s="5">
        <f>COUNTIFS('Planning garde'!$A$5:$A$104,"&gt;="&amp;DATE(2026,3,1),'Planning garde'!$A$5:$A$104,"&lt;"&amp;DATE(2026,4,1))</f>
        <v/>
      </c>
      <c r="C8" s="5">
        <f>COUNTIFS('Planning garde'!$A$5:$A$104,"&gt;="&amp;DATE(2026,3,1),'Planning garde'!$A$5:$A$104,"&lt;"&amp;DATE(2026,4,1),'Planning garde'!$L$5:$L$104,"&gt;0")</f>
        <v/>
      </c>
      <c r="D8" s="9">
        <f>SUMIFS('Planning garde'!$K$5:$K$104,'Planning garde'!$A$5:$A$104,"&gt;="&amp;DATE(2026,3,1),'Planning garde'!$A$5:$A$104,"&lt;"&amp;DATE(2026,4,1))</f>
        <v/>
      </c>
      <c r="E8" s="9">
        <f>SUMIFS('Planning garde'!$L$5:$L$104,'Planning garde'!$A$5:$A$104,"&gt;="&amp;DATE(2026,3,1),'Planning garde'!$A$5:$A$104,"&lt;"&amp;DATE(2026,4,1))</f>
        <v/>
      </c>
      <c r="F8" s="9">
        <f>SUMIFS('Planning garde'!$M$5:$M$104,'Planning garde'!$A$5:$A$104,"&gt;="&amp;DATE(2026,3,1),'Planning garde'!$A$5:$A$104,"&lt;"&amp;DATE(2026,4,1),'Planning garde'!$M$5:$M$104,"&gt;0")</f>
        <v/>
      </c>
      <c r="G8" s="39">
        <f>IFERROR(C8/B8,0)</f>
        <v/>
      </c>
      <c r="H8" s="35">
        <f>SUMIFS('Planning garde'!$O$5:$O$104,'Planning garde'!$A$5:$A$104,"&gt;="&amp;DATE(2026,3,1),'Planning garde'!$A$5:$A$104,"&lt;"&amp;DATE(2026,4,1))</f>
        <v/>
      </c>
      <c r="I8" s="35">
        <f>SUMIFS('Planning garde'!$P$5:$P$104,'Planning garde'!$A$5:$A$104,"&gt;="&amp;DATE(2026,3,1),'Planning garde'!$A$5:$A$104,"&lt;"&amp;DATE(2026,4,1))</f>
        <v/>
      </c>
      <c r="J8" s="35">
        <f>SUMIFS('Planning garde'!$Q$5:$Q$104,'Planning garde'!$A$5:$A$104,"&gt;="&amp;DATE(2026,3,1),'Planning garde'!$A$5:$A$104,"&lt;"&amp;DATE(2026,4,1))</f>
        <v/>
      </c>
      <c r="K8" s="35">
        <f>SUM(H8:J8)</f>
        <v/>
      </c>
      <c r="L8" s="35">
        <f>K8-'Paramètres &amp; consignes'!$B$10</f>
        <v/>
      </c>
      <c r="O8" s="11" t="inlineStr">
        <is>
          <t>Absence</t>
        </is>
      </c>
      <c r="P8" s="5">
        <f>COUNTIF('Planning garde'!$S$5:$S$104,O8)</f>
        <v/>
      </c>
    </row>
    <row r="9">
      <c r="A9" s="15" t="inlineStr">
        <is>
          <t>Avril 2026</t>
        </is>
      </c>
      <c r="B9" s="12">
        <f>COUNTIFS('Planning garde'!$A$5:$A$104,"&gt;="&amp;DATE(2026,4,1),'Planning garde'!$A$5:$A$104,"&lt;"&amp;DATE(2026,5,1))</f>
        <v/>
      </c>
      <c r="C9" s="12">
        <f>COUNTIFS('Planning garde'!$A$5:$A$104,"&gt;="&amp;DATE(2026,4,1),'Planning garde'!$A$5:$A$104,"&lt;"&amp;DATE(2026,5,1),'Planning garde'!$L$5:$L$104,"&gt;0")</f>
        <v/>
      </c>
      <c r="D9" s="13">
        <f>SUMIFS('Planning garde'!$K$5:$K$104,'Planning garde'!$A$5:$A$104,"&gt;="&amp;DATE(2026,4,1),'Planning garde'!$A$5:$A$104,"&lt;"&amp;DATE(2026,5,1))</f>
        <v/>
      </c>
      <c r="E9" s="13">
        <f>SUMIFS('Planning garde'!$L$5:$L$104,'Planning garde'!$A$5:$A$104,"&gt;="&amp;DATE(2026,4,1),'Planning garde'!$A$5:$A$104,"&lt;"&amp;DATE(2026,5,1))</f>
        <v/>
      </c>
      <c r="F9" s="13">
        <f>SUMIFS('Planning garde'!$M$5:$M$104,'Planning garde'!$A$5:$A$104,"&gt;="&amp;DATE(2026,4,1),'Planning garde'!$A$5:$A$104,"&lt;"&amp;DATE(2026,5,1),'Planning garde'!$M$5:$M$104,"&gt;0")</f>
        <v/>
      </c>
      <c r="G9" s="40">
        <f>IFERROR(C9/B9,0)</f>
        <v/>
      </c>
      <c r="H9" s="36">
        <f>SUMIFS('Planning garde'!$O$5:$O$104,'Planning garde'!$A$5:$A$104,"&gt;="&amp;DATE(2026,4,1),'Planning garde'!$A$5:$A$104,"&lt;"&amp;DATE(2026,5,1))</f>
        <v/>
      </c>
      <c r="I9" s="36">
        <f>SUMIFS('Planning garde'!$P$5:$P$104,'Planning garde'!$A$5:$A$104,"&gt;="&amp;DATE(2026,4,1),'Planning garde'!$A$5:$A$104,"&lt;"&amp;DATE(2026,5,1))</f>
        <v/>
      </c>
      <c r="J9" s="36">
        <f>SUMIFS('Planning garde'!$Q$5:$Q$104,'Planning garde'!$A$5:$A$104,"&gt;="&amp;DATE(2026,4,1),'Planning garde'!$A$5:$A$104,"&lt;"&amp;DATE(2026,5,1))</f>
        <v/>
      </c>
      <c r="K9" s="36">
        <f>SUM(H9:J9)</f>
        <v/>
      </c>
      <c r="L9" s="36">
        <f>K9-'Paramètres &amp; consignes'!$B$10</f>
        <v/>
      </c>
      <c r="O9" s="15" t="inlineStr">
        <is>
          <t>Départ anticipé</t>
        </is>
      </c>
      <c r="P9" s="12">
        <f>COUNTIF('Planning garde'!$S$5:$S$104,O9)</f>
        <v/>
      </c>
    </row>
    <row r="10">
      <c r="A10" s="11" t="inlineStr">
        <is>
          <t>Mai 2026</t>
        </is>
      </c>
      <c r="B10" s="5">
        <f>COUNTIFS('Planning garde'!$A$5:$A$104,"&gt;="&amp;DATE(2026,5,1),'Planning garde'!$A$5:$A$104,"&lt;"&amp;DATE(2026,6,1))</f>
        <v/>
      </c>
      <c r="C10" s="5">
        <f>COUNTIFS('Planning garde'!$A$5:$A$104,"&gt;="&amp;DATE(2026,5,1),'Planning garde'!$A$5:$A$104,"&lt;"&amp;DATE(2026,6,1),'Planning garde'!$L$5:$L$104,"&gt;0")</f>
        <v/>
      </c>
      <c r="D10" s="9">
        <f>SUMIFS('Planning garde'!$K$5:$K$104,'Planning garde'!$A$5:$A$104,"&gt;="&amp;DATE(2026,5,1),'Planning garde'!$A$5:$A$104,"&lt;"&amp;DATE(2026,6,1))</f>
        <v/>
      </c>
      <c r="E10" s="9">
        <f>SUMIFS('Planning garde'!$L$5:$L$104,'Planning garde'!$A$5:$A$104,"&gt;="&amp;DATE(2026,5,1),'Planning garde'!$A$5:$A$104,"&lt;"&amp;DATE(2026,6,1))</f>
        <v/>
      </c>
      <c r="F10" s="9">
        <f>SUMIFS('Planning garde'!$M$5:$M$104,'Planning garde'!$A$5:$A$104,"&gt;="&amp;DATE(2026,5,1),'Planning garde'!$A$5:$A$104,"&lt;"&amp;DATE(2026,6,1),'Planning garde'!$M$5:$M$104,"&gt;0")</f>
        <v/>
      </c>
      <c r="G10" s="39">
        <f>IFERROR(C10/B10,0)</f>
        <v/>
      </c>
      <c r="H10" s="35">
        <f>SUMIFS('Planning garde'!$O$5:$O$104,'Planning garde'!$A$5:$A$104,"&gt;="&amp;DATE(2026,5,1),'Planning garde'!$A$5:$A$104,"&lt;"&amp;DATE(2026,6,1))</f>
        <v/>
      </c>
      <c r="I10" s="35">
        <f>SUMIFS('Planning garde'!$P$5:$P$104,'Planning garde'!$A$5:$A$104,"&gt;="&amp;DATE(2026,5,1),'Planning garde'!$A$5:$A$104,"&lt;"&amp;DATE(2026,6,1))</f>
        <v/>
      </c>
      <c r="J10" s="35">
        <f>SUMIFS('Planning garde'!$Q$5:$Q$104,'Planning garde'!$A$5:$A$104,"&gt;="&amp;DATE(2026,5,1),'Planning garde'!$A$5:$A$104,"&lt;"&amp;DATE(2026,6,1))</f>
        <v/>
      </c>
      <c r="K10" s="35">
        <f>SUM(H10:J10)</f>
        <v/>
      </c>
      <c r="L10" s="35">
        <f>K10-'Paramètres &amp; consignes'!$B$10</f>
        <v/>
      </c>
    </row>
    <row r="11">
      <c r="A11" s="15" t="inlineStr">
        <is>
          <t>Juin 2026</t>
        </is>
      </c>
      <c r="B11" s="12">
        <f>COUNTIFS('Planning garde'!$A$5:$A$104,"&gt;="&amp;DATE(2026,6,1),'Planning garde'!$A$5:$A$104,"&lt;"&amp;DATE(2026,7,1))</f>
        <v/>
      </c>
      <c r="C11" s="12">
        <f>COUNTIFS('Planning garde'!$A$5:$A$104,"&gt;="&amp;DATE(2026,6,1),'Planning garde'!$A$5:$A$104,"&lt;"&amp;DATE(2026,7,1),'Planning garde'!$L$5:$L$104,"&gt;0")</f>
        <v/>
      </c>
      <c r="D11" s="13">
        <f>SUMIFS('Planning garde'!$K$5:$K$104,'Planning garde'!$A$5:$A$104,"&gt;="&amp;DATE(2026,6,1),'Planning garde'!$A$5:$A$104,"&lt;"&amp;DATE(2026,7,1))</f>
        <v/>
      </c>
      <c r="E11" s="13">
        <f>SUMIFS('Planning garde'!$L$5:$L$104,'Planning garde'!$A$5:$A$104,"&gt;="&amp;DATE(2026,6,1),'Planning garde'!$A$5:$A$104,"&lt;"&amp;DATE(2026,7,1))</f>
        <v/>
      </c>
      <c r="F11" s="13">
        <f>SUMIFS('Planning garde'!$M$5:$M$104,'Planning garde'!$A$5:$A$104,"&gt;="&amp;DATE(2026,6,1),'Planning garde'!$A$5:$A$104,"&lt;"&amp;DATE(2026,7,1),'Planning garde'!$M$5:$M$104,"&gt;0")</f>
        <v/>
      </c>
      <c r="G11" s="40">
        <f>IFERROR(C11/B11,0)</f>
        <v/>
      </c>
      <c r="H11" s="36">
        <f>SUMIFS('Planning garde'!$O$5:$O$104,'Planning garde'!$A$5:$A$104,"&gt;="&amp;DATE(2026,6,1),'Planning garde'!$A$5:$A$104,"&lt;"&amp;DATE(2026,7,1))</f>
        <v/>
      </c>
      <c r="I11" s="36">
        <f>SUMIFS('Planning garde'!$P$5:$P$104,'Planning garde'!$A$5:$A$104,"&gt;="&amp;DATE(2026,6,1),'Planning garde'!$A$5:$A$104,"&lt;"&amp;DATE(2026,7,1))</f>
        <v/>
      </c>
      <c r="J11" s="36">
        <f>SUMIFS('Planning garde'!$Q$5:$Q$104,'Planning garde'!$A$5:$A$104,"&gt;="&amp;DATE(2026,6,1),'Planning garde'!$A$5:$A$104,"&lt;"&amp;DATE(2026,7,1))</f>
        <v/>
      </c>
      <c r="K11" s="36">
        <f>SUM(H11:J11)</f>
        <v/>
      </c>
      <c r="L11" s="36">
        <f>K11-'Paramètres &amp; consignes'!$B$10</f>
        <v/>
      </c>
    </row>
  </sheetData>
  <autoFilter ref="A5:L11"/>
  <mergeCells count="1">
    <mergeCell ref="A1:P1"/>
  </mergeCells>
  <conditionalFormatting sqref="L6:L11">
    <cfRule type="expression" priority="1" dxfId="1" stopIfTrue="1">
      <formula>L6&lt;0</formula>
    </cfRule>
    <cfRule type="expression" priority="2" dxfId="0" stopIfTrue="1">
      <formula>L6&gt;0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8" customWidth="1" min="1" max="1"/>
    <col width="20" customWidth="1" min="2" max="2"/>
    <col width="4" customWidth="1" min="3" max="3"/>
    <col width="26" customWidth="1" min="4" max="4"/>
    <col width="18" customWidth="1" min="5" max="5"/>
    <col width="4" customWidth="1" min="6" max="6"/>
  </cols>
  <sheetData>
    <row r="1" ht="28" customHeight="1">
      <c r="A1" s="1" t="inlineStr">
        <is>
          <t>Paramètres du contrat et consignes</t>
        </is>
      </c>
    </row>
    <row r="2"/>
    <row r="3">
      <c r="A3" s="20" t="inlineStr">
        <is>
          <t>Paramètre</t>
        </is>
      </c>
      <c r="B3" s="20" t="inlineStr">
        <is>
          <t>Valeur</t>
        </is>
      </c>
      <c r="D3" s="16" t="inlineStr">
        <is>
          <t>Table de correspondance des tarifs</t>
        </is>
      </c>
    </row>
    <row r="4">
      <c r="A4" s="11" t="inlineStr">
        <is>
          <t>Nom de l’employeur</t>
        </is>
      </c>
      <c r="B4" s="23" t="inlineStr">
        <is>
          <t>Julien Dubois</t>
        </is>
      </c>
      <c r="D4" s="20" t="inlineStr">
        <is>
          <t>Type de garde</t>
        </is>
      </c>
      <c r="E4" s="20" t="inlineStr">
        <is>
          <t>Tarif horaire (€)</t>
        </is>
      </c>
    </row>
    <row r="5">
      <c r="A5" s="15" t="inlineStr">
        <is>
          <t>Nom de la nounou</t>
        </is>
      </c>
      <c r="B5" s="23" t="inlineStr">
        <is>
          <t>Camille Martin</t>
        </is>
      </c>
      <c r="D5" s="11" t="inlineStr">
        <is>
          <t>Accueil régulier</t>
        </is>
      </c>
      <c r="E5" s="41">
        <f>$B$8</f>
        <v/>
      </c>
    </row>
    <row r="6">
      <c r="A6" s="11" t="inlineStr">
        <is>
          <t>Nom de l’enfant</t>
        </is>
      </c>
      <c r="B6" s="23" t="inlineStr">
        <is>
          <t>Emma Dubois</t>
        </is>
      </c>
      <c r="D6" s="15" t="inlineStr">
        <is>
          <t>Accueil occasionnel</t>
        </is>
      </c>
      <c r="E6" s="42">
        <f>IFERROR($B$8*1.08,0)</f>
        <v/>
      </c>
    </row>
    <row r="7">
      <c r="A7" s="15" t="inlineStr">
        <is>
          <t>Ville</t>
        </is>
      </c>
      <c r="B7" s="23" t="inlineStr">
        <is>
          <t>Paris</t>
        </is>
      </c>
      <c r="D7" s="11" t="inlineStr">
        <is>
          <t>Heures supplémentaires</t>
        </is>
      </c>
      <c r="E7" s="41">
        <f>IFERROR($B$8*(1+$B$13),0)</f>
        <v/>
      </c>
    </row>
    <row r="8">
      <c r="A8" s="11" t="inlineStr">
        <is>
          <t>Tarif horaire brut (€)</t>
        </is>
      </c>
      <c r="B8" s="43" t="n">
        <v>12.5</v>
      </c>
    </row>
    <row r="9">
      <c r="A9" s="15" t="inlineStr">
        <is>
          <t>Indemnité d’entretien par jour (€)</t>
        </is>
      </c>
      <c r="B9" s="43" t="n">
        <v>4.5</v>
      </c>
    </row>
    <row r="10">
      <c r="A10" s="11" t="inlineStr">
        <is>
          <t>Budget mensuel (€)</t>
        </is>
      </c>
      <c r="B10" s="43" t="n">
        <v>850</v>
      </c>
    </row>
    <row r="11">
      <c r="A11" s="15" t="inlineStr">
        <is>
          <t>Kilomètres remboursés par défaut</t>
        </is>
      </c>
      <c r="B11" s="27" t="n">
        <v>6</v>
      </c>
    </row>
    <row r="12">
      <c r="A12" s="11" t="inlineStr">
        <is>
          <t>Barème kilométrique (€ / km)</t>
        </is>
      </c>
      <c r="B12" s="43" t="n">
        <v>0.45</v>
      </c>
    </row>
    <row r="13">
      <c r="A13" s="15" t="inlineStr">
        <is>
          <t>Taux d’heures supplémentaires</t>
        </is>
      </c>
      <c r="B13" s="44" t="n">
        <v>0.25</v>
      </c>
    </row>
    <row r="14"/>
    <row r="15"/>
    <row r="16">
      <c r="A16" s="29" t="inlineStr">
        <is>
          <t>Consignes importantes</t>
        </is>
      </c>
    </row>
    <row r="17" ht="34" customHeight="1">
      <c r="A17" s="30" t="inlineStr">
        <is>
          <t>Mensualisation : conserver le contrat, les horaires de référence et les éventuels avenants à jour.</t>
        </is>
      </c>
    </row>
    <row r="18" ht="34" customHeight="1">
      <c r="A18" s="30" t="inlineStr">
        <is>
          <t>Bulletin de paie : vérifier chaque mois les heures, les indemnités et les éventuelles majorations avant validation.</t>
        </is>
      </c>
    </row>
    <row r="19" ht="34" customHeight="1">
      <c r="A19" s="30" t="inlineStr">
        <is>
          <t>Congés payés : saisir les absences, congés et jours non travaillés selon les modalités prévues au contrat.</t>
        </is>
      </c>
    </row>
    <row r="20" ht="34" customHeight="1">
      <c r="A20" s="30" t="inlineStr">
        <is>
          <t>Déclaration : effectuer la déclaration mensuelle via Pajemploi ou l’URSSAF selon le régime applicable.</t>
        </is>
      </c>
    </row>
    <row r="21" ht="34" customHeight="1">
      <c r="A21" s="30" t="inlineStr">
        <is>
          <t>Confidentialité : limiter l’accès au classeur aux personnes autorisées et éviter le partage des données personnelles.</t>
        </is>
      </c>
    </row>
    <row r="22" ht="34" customHeight="1">
      <c r="A22" s="30" t="inlineStr">
        <is>
          <t>RGPD / CNIL : conserver uniquement les informations nécessaires à la gestion de la garde et les supprimer selon la durée utile.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5" customWidth="1" min="2" max="2"/>
    <col width="48" customWidth="1" min="3" max="3"/>
    <col width="20" customWidth="1" min="4" max="4"/>
    <col width="24" customWidth="1" min="5" max="5"/>
  </cols>
  <sheetData>
    <row r="1" ht="28" customHeight="1">
      <c r="A1" s="1" t="inlineStr">
        <is>
          <t>Mode d'emploi du classeur Planning nounou</t>
        </is>
      </c>
    </row>
    <row r="2"/>
    <row r="3">
      <c r="A3" s="20" t="inlineStr">
        <is>
          <t>Élément</t>
        </is>
      </c>
      <c r="B3" s="20" t="inlineStr">
        <is>
          <t>Utilisation</t>
        </is>
      </c>
      <c r="C3" s="20" t="inlineStr">
        <is>
          <t>À vérifier</t>
        </is>
      </c>
      <c r="D3" s="20" t="inlineStr">
        <is>
          <t>Fréquence</t>
        </is>
      </c>
      <c r="E3" s="20" t="inlineStr">
        <is>
          <t>Responsable</t>
        </is>
      </c>
    </row>
    <row r="4" ht="48" customHeight="1">
      <c r="A4" s="31" t="inlineStr">
        <is>
          <t>Planning garde</t>
        </is>
      </c>
      <c r="B4" s="31" t="inlineStr">
        <is>
          <t>Saisir une ligne par journée de garde dans les cellules jaunes.</t>
        </is>
      </c>
      <c r="C4" s="31" t="inlineStr">
        <is>
          <t>Date, horaires réels, pause, kilomètres et commentaires.</t>
        </is>
      </c>
      <c r="D4" s="31" t="inlineStr">
        <is>
          <t>À chaque journée</t>
        </is>
      </c>
      <c r="E4" s="31" t="inlineStr">
        <is>
          <t>Parents employeurs</t>
        </is>
      </c>
    </row>
    <row r="5" ht="48" customHeight="1">
      <c r="A5" s="32" t="inlineStr">
        <is>
          <t>Heures prévues</t>
        </is>
      </c>
      <c r="B5" s="32" t="inlineStr">
        <is>
          <t>Les heures prévues sont calculées à partir des horaires contractuels.</t>
        </is>
      </c>
      <c r="C5" s="32" t="inlineStr">
        <is>
          <t>Heure d’arrivée et heure de départ prévues.</t>
        </is>
      </c>
      <c r="D5" s="32" t="inlineStr">
        <is>
          <t>À chaque modification</t>
        </is>
      </c>
      <c r="E5" s="32" t="inlineStr">
        <is>
          <t>Parents employeurs</t>
        </is>
      </c>
    </row>
    <row r="6" ht="48" customHeight="1">
      <c r="A6" s="31" t="inlineStr">
        <is>
          <t>Heures réalisées</t>
        </is>
      </c>
      <c r="B6" s="31" t="inlineStr">
        <is>
          <t>Les heures réalisées déduisent automatiquement la pause saisie.</t>
        </is>
      </c>
      <c r="C6" s="31" t="inlineStr">
        <is>
          <t>Horaires réels et durée de la pause.</t>
        </is>
      </c>
      <c r="D6" s="31" t="inlineStr">
        <is>
          <t>À chaque journée</t>
        </is>
      </c>
      <c r="E6" s="31" t="inlineStr">
        <is>
          <t>Nounou et parents</t>
        </is>
      </c>
    </row>
    <row r="7" ht="48" customHeight="1">
      <c r="A7" s="32" t="inlineStr">
        <is>
          <t>Statut</t>
        </is>
      </c>
      <c r="B7" s="32" t="inlineStr">
        <is>
          <t>Le statut identifie automatiquement une absence, un écart ou une conformité.</t>
        </is>
      </c>
      <c r="C7" s="32" t="inlineStr">
        <is>
          <t>Toute situation exceptionnelle à préciser dans les commentaires.</t>
        </is>
      </c>
      <c r="D7" s="32" t="inlineStr">
        <is>
          <t>À chaque journée</t>
        </is>
      </c>
      <c r="E7" s="32" t="inlineStr">
        <is>
          <t>Parents employeurs</t>
        </is>
      </c>
    </row>
    <row r="8" ht="48" customHeight="1">
      <c r="A8" s="31" t="inlineStr">
        <is>
          <t>Frais</t>
        </is>
      </c>
      <c r="B8" s="31" t="inlineStr">
        <is>
          <t>Les frais kilométriques et l’indemnité d’entretien sont calculés automatiquement.</t>
        </is>
      </c>
      <c r="C8" s="31" t="inlineStr">
        <is>
          <t>Kilométrage quotidien et barème à jour.</t>
        </is>
      </c>
      <c r="D8" s="31" t="inlineStr">
        <is>
          <t>Chaque mois</t>
        </is>
      </c>
      <c r="E8" s="31" t="inlineStr">
        <is>
          <t>Parents employeurs</t>
        </is>
      </c>
    </row>
    <row r="9" ht="48" customHeight="1">
      <c r="A9" s="32" t="inlineStr">
        <is>
          <t>Synthèse mensuelle</t>
        </is>
      </c>
      <c r="B9" s="32" t="inlineStr">
        <is>
          <t>Consulter les montants, heures, présence et écart par rapport au budget.</t>
        </is>
      </c>
      <c r="C9" s="32" t="inlineStr">
        <is>
          <t>Vérifier les données avant le paiement et la déclaration.</t>
        </is>
      </c>
      <c r="D9" s="32" t="inlineStr">
        <is>
          <t>Fin de mois</t>
        </is>
      </c>
      <c r="E9" s="32" t="inlineStr">
        <is>
          <t>Parents employeurs</t>
        </is>
      </c>
    </row>
    <row r="10" ht="48" customHeight="1">
      <c r="A10" s="31" t="inlineStr">
        <is>
          <t>Paramètres</t>
        </is>
      </c>
      <c r="B10" s="31" t="inlineStr">
        <is>
          <t>Mettre à jour le tarif, le budget, les indemnités et les données du contrat.</t>
        </is>
      </c>
      <c r="C10" s="31" t="inlineStr">
        <is>
          <t>Conformité avec le contrat signé et les règles applicables.</t>
        </is>
      </c>
      <c r="D10" s="31" t="inlineStr">
        <is>
          <t>À chaque avenant</t>
        </is>
      </c>
      <c r="E10" s="31" t="inlineStr">
        <is>
          <t>Parents employeurs</t>
        </is>
      </c>
    </row>
    <row r="11" ht="48" customHeight="1">
      <c r="A11" s="32" t="inlineStr">
        <is>
          <t>Archivage</t>
        </is>
      </c>
      <c r="B11" s="32" t="inlineStr">
        <is>
          <t>Conserver une copie mensuelle validée avec les justificatifs utiles.</t>
        </is>
      </c>
      <c r="C11" s="32" t="inlineStr">
        <is>
          <t>Respect de la confidentialité des données personnelles.</t>
        </is>
      </c>
      <c r="D11" s="32" t="inlineStr">
        <is>
          <t>Mensuel</t>
        </is>
      </c>
      <c r="E11" s="32" t="inlineStr">
        <is>
          <t>Parents employeurs</t>
        </is>
      </c>
    </row>
  </sheetData>
  <autoFilter ref="A3:E11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2026-10-02T18:39:32Z</dcterms:created>
  <dcterms:modified xmlns:dcterms="http://purl.org/dc/terms/" xmlns:xsi="http://www.w3.org/2001/XMLSchema-instance" xsi:type="dcterms:W3CDTF">2026-10-02T18:39:32Z</dcterms:modified>
</cp:coreProperties>
</file>