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mulation" sheetId="1" state="visible" r:id="rId1"/>
    <sheet xmlns:r="http://schemas.openxmlformats.org/officeDocument/2006/relationships" name="Amortissement"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4">
    <numFmt numFmtId="164" formatCode="# ##0,00 &quot;€&quot;"/>
    <numFmt numFmtId="165" formatCode="0,00%"/>
    <numFmt numFmtId="166" formatCode="DD/MM/YYYY"/>
    <numFmt numFmtId="167" formatCode="0,0000%"/>
  </numFmts>
  <fonts count="7">
    <font>
      <name val="Calibri"/>
      <family val="2"/>
      <color theme="1"/>
      <sz val="11"/>
      <scheme val="minor"/>
    </font>
    <font>
      <name val="Calibri"/>
      <b val="1"/>
      <color rgb="000F766E"/>
      <sz val="16"/>
    </font>
    <font>
      <name val="Calibri"/>
      <b val="1"/>
      <color rgb="00FFFFFF"/>
      <sz val="11"/>
    </font>
    <font>
      <name val="Calibri"/>
      <sz val="10"/>
    </font>
    <font>
      <name val="Calibri"/>
      <b val="1"/>
      <sz val="10"/>
    </font>
    <font>
      <name val="Calibri"/>
      <b val="1"/>
      <color rgb="00DC2626"/>
      <sz val="10"/>
    </font>
    <font>
      <name val="Calibri"/>
      <i val="1"/>
      <color rgb="000F766E"/>
      <sz val="10"/>
    </font>
  </fonts>
  <fills count="7">
    <fill>
      <patternFill/>
    </fill>
    <fill>
      <patternFill patternType="gray125"/>
    </fill>
    <fill>
      <patternFill patternType="solid">
        <fgColor rgb="0014B8A6"/>
      </patternFill>
    </fill>
    <fill>
      <patternFill patternType="solid">
        <fgColor rgb="00FFFBEB"/>
      </patternFill>
    </fill>
    <fill>
      <patternFill patternType="solid">
        <fgColor rgb="000F766E"/>
      </patternFill>
    </fill>
    <fill>
      <patternFill patternType="solid">
        <fgColor rgb="00F0FDFA"/>
      </patternFill>
    </fill>
    <fill>
      <patternFill patternType="solid">
        <fgColor rgb="00FFFFFF"/>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2">
    <xf numFmtId="0" fontId="0" fillId="0" borderId="0" pivotButton="0" quotePrefix="0" xfId="0"/>
    <xf numFmtId="0" fontId="1" fillId="0" borderId="0" applyAlignment="1" pivotButton="0" quotePrefix="0" xfId="0">
      <alignment horizontal="center" vertical="center"/>
    </xf>
    <xf numFmtId="0" fontId="2" fillId="2" borderId="0" applyAlignment="1" pivotButton="0" quotePrefix="0" xfId="0">
      <alignment horizontal="center" vertical="center"/>
    </xf>
    <xf numFmtId="0" fontId="3" fillId="0" borderId="1" pivotButton="0" quotePrefix="0" xfId="0"/>
    <xf numFmtId="164" fontId="4" fillId="3" borderId="1" applyAlignment="1" pivotButton="0" quotePrefix="0" xfId="0">
      <alignment horizontal="center" vertical="center"/>
    </xf>
    <xf numFmtId="165" fontId="4" fillId="3" borderId="1" applyAlignment="1" pivotButton="0" quotePrefix="0" xfId="0">
      <alignment horizontal="center" vertical="center"/>
    </xf>
    <xf numFmtId="1" fontId="4" fillId="3" borderId="1" applyAlignment="1" pivotButton="0" quotePrefix="0" xfId="0">
      <alignment horizontal="center" vertical="center"/>
    </xf>
    <xf numFmtId="166" fontId="4" fillId="3" borderId="1" applyAlignment="1" pivotButton="0" quotePrefix="0" xfId="0">
      <alignment horizontal="center" vertical="center"/>
    </xf>
    <xf numFmtId="167" fontId="4" fillId="0" borderId="1" applyAlignment="1" pivotButton="0" quotePrefix="0" xfId="0">
      <alignment horizontal="center" vertical="center"/>
    </xf>
    <xf numFmtId="1" fontId="4" fillId="0" borderId="1" applyAlignment="1" pivotButton="0" quotePrefix="0" xfId="0">
      <alignment horizontal="center" vertical="center"/>
    </xf>
    <xf numFmtId="164" fontId="4" fillId="0" borderId="1" applyAlignment="1" pivotButton="0" quotePrefix="0" xfId="0">
      <alignment horizontal="center" vertical="center"/>
    </xf>
    <xf numFmtId="0" fontId="4" fillId="0" borderId="1" pivotButton="0" quotePrefix="0" xfId="0"/>
    <xf numFmtId="164" fontId="5" fillId="0" borderId="1" applyAlignment="1" pivotButton="0" quotePrefix="0" xfId="0">
      <alignment horizontal="center" vertical="center"/>
    </xf>
    <xf numFmtId="0" fontId="2" fillId="4" borderId="1" applyAlignment="1" pivotButton="0" quotePrefix="0" xfId="0">
      <alignment horizontal="center" vertical="center"/>
    </xf>
    <xf numFmtId="0" fontId="3" fillId="5" borderId="1" applyAlignment="1" pivotButton="0" quotePrefix="0" xfId="0">
      <alignment horizontal="left" vertical="center"/>
    </xf>
    <xf numFmtId="164" fontId="3" fillId="5" borderId="1" applyAlignment="1" pivotButton="0" quotePrefix="0" xfId="0">
      <alignment horizontal="center" vertical="center"/>
    </xf>
    <xf numFmtId="165" fontId="3" fillId="5" borderId="1" applyAlignment="1" pivotButton="0" quotePrefix="0" xfId="0">
      <alignment horizontal="center" vertical="center"/>
    </xf>
    <xf numFmtId="1" fontId="3" fillId="5" borderId="1" applyAlignment="1" pivotButton="0" quotePrefix="0" xfId="0">
      <alignment horizontal="center" vertical="center"/>
    </xf>
    <xf numFmtId="1" fontId="0" fillId="5" borderId="1" applyAlignment="1" pivotButton="0" quotePrefix="0" xfId="0">
      <alignment horizontal="center" vertical="center"/>
    </xf>
    <xf numFmtId="164" fontId="0" fillId="5" borderId="1" applyAlignment="1" pivotButton="0" quotePrefix="0" xfId="0">
      <alignment horizontal="center" vertical="center"/>
    </xf>
    <xf numFmtId="165" fontId="0" fillId="5" borderId="1" applyAlignment="1" pivotButton="0" quotePrefix="0" xfId="0">
      <alignment horizontal="center" vertical="center"/>
    </xf>
    <xf numFmtId="0" fontId="3" fillId="0" borderId="1" applyAlignment="1" pivotButton="0" quotePrefix="0" xfId="0">
      <alignment horizontal="left" vertical="center"/>
    </xf>
    <xf numFmtId="164" fontId="3" fillId="0" borderId="1" applyAlignment="1" pivotButton="0" quotePrefix="0" xfId="0">
      <alignment horizontal="center" vertical="center"/>
    </xf>
    <xf numFmtId="165" fontId="3" fillId="0" borderId="1" applyAlignment="1" pivotButton="0" quotePrefix="0" xfId="0">
      <alignment horizontal="center" vertical="center"/>
    </xf>
    <xf numFmtId="1" fontId="3" fillId="0" borderId="1" applyAlignment="1" pivotButton="0" quotePrefix="0" xfId="0">
      <alignment horizontal="center" vertical="center"/>
    </xf>
    <xf numFmtId="1" fontId="0" fillId="0" borderId="1" applyAlignment="1" pivotButton="0" quotePrefix="0" xfId="0">
      <alignment horizontal="center" vertical="center"/>
    </xf>
    <xf numFmtId="164" fontId="0" fillId="0" borderId="1" applyAlignment="1" pivotButton="0" quotePrefix="0" xfId="0">
      <alignment horizontal="center" vertical="center"/>
    </xf>
    <xf numFmtId="165" fontId="0" fillId="0" borderId="1" applyAlignment="1" pivotButton="0" quotePrefix="0" xfId="0">
      <alignment horizontal="center" vertical="center"/>
    </xf>
    <xf numFmtId="164" fontId="4" fillId="0" borderId="1" pivotButton="0" quotePrefix="0" xfId="0"/>
    <xf numFmtId="165" fontId="4" fillId="0" borderId="1" pivotButton="0" quotePrefix="0" xfId="0"/>
    <xf numFmtId="0" fontId="3" fillId="5" borderId="1" applyAlignment="1" pivotButton="0" quotePrefix="0" xfId="0">
      <alignment horizontal="center" vertical="center"/>
    </xf>
    <xf numFmtId="166" fontId="3" fillId="5" borderId="1" applyAlignment="1" pivotButton="0" quotePrefix="0" xfId="0">
      <alignment horizontal="center" vertical="center"/>
    </xf>
    <xf numFmtId="0" fontId="3" fillId="0" borderId="1" applyAlignment="1" pivotButton="0" quotePrefix="0" xfId="0">
      <alignment horizontal="center" vertical="center"/>
    </xf>
    <xf numFmtId="166" fontId="3" fillId="0" borderId="1" applyAlignment="1" pivotButton="0" quotePrefix="0" xfId="0">
      <alignment horizontal="center" vertical="center"/>
    </xf>
    <xf numFmtId="0" fontId="2" fillId="4" borderId="0" applyAlignment="1" pivotButton="0" quotePrefix="0" xfId="0">
      <alignment horizontal="center" vertical="center"/>
    </xf>
    <xf numFmtId="164" fontId="0" fillId="0" borderId="1" pivotButton="0" quotePrefix="0" xfId="0"/>
    <xf numFmtId="165" fontId="4" fillId="0" borderId="1" applyAlignment="1" pivotButton="0" quotePrefix="0" xfId="0">
      <alignment horizontal="center" vertical="center"/>
    </xf>
    <xf numFmtId="0" fontId="4" fillId="5" borderId="1" applyAlignment="1" pivotButton="0" quotePrefix="0" xfId="0">
      <alignment horizontal="left" vertical="center" wrapText="1"/>
    </xf>
    <xf numFmtId="0" fontId="3" fillId="5" borderId="1" applyAlignment="1" pivotButton="0" quotePrefix="0" xfId="0">
      <alignment horizontal="left" vertical="center" wrapText="1"/>
    </xf>
    <xf numFmtId="0" fontId="4" fillId="6" borderId="1" applyAlignment="1" pivotButton="0" quotePrefix="0" xfId="0">
      <alignment horizontal="left" vertical="center" wrapText="1"/>
    </xf>
    <xf numFmtId="0" fontId="3" fillId="6" borderId="1" applyAlignment="1" pivotButton="0" quotePrefix="0" xfId="0">
      <alignment horizontal="left" vertical="center" wrapText="1"/>
    </xf>
    <xf numFmtId="0" fontId="6" fillId="0" borderId="0" pivotButton="0" quotePrefix="0" xfId="0"/>
  </cellXfs>
  <cellStyles count="1">
    <cellStyle name="Normal" xfId="0" builtinId="0" hidden="0"/>
  </cellStyles>
  <dxfs count="2">
    <dxf>
      <font>
        <name val="Calibri"/>
        <b val="1"/>
        <color rgb="00DC2626"/>
        <sz val="10"/>
      </font>
      <fill>
        <patternFill patternType="solid">
          <fgColor rgb="00FEE2E2"/>
        </patternFill>
      </fill>
    </dxf>
    <dxf>
      <font>
        <name val="Calibri"/>
        <b val="1"/>
        <color rgb="0022C55E"/>
        <sz val="10"/>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Évolution du capital restant dû</a:t>
            </a:r>
          </a:p>
        </rich>
      </tx>
    </title>
    <plotArea>
      <lineChart>
        <grouping val="standard"/>
        <ser>
          <idx val="0"/>
          <order val="0"/>
          <tx>
            <strRef>
              <f>'Amortissement'!G3</f>
            </strRef>
          </tx>
          <spPr>
            <a:ln xmlns:a="http://schemas.openxmlformats.org/drawingml/2006/main" w="25000">
              <a:solidFill>
                <a:srgbClr val="0F766E"/>
              </a:solidFill>
              <a:prstDash val="solid"/>
            </a:ln>
          </spPr>
          <marker>
            <symbol val="none"/>
            <spPr>
              <a:ln xmlns:a="http://schemas.openxmlformats.org/drawingml/2006/main">
                <a:prstDash val="solid"/>
              </a:ln>
            </spPr>
          </marker>
          <cat>
            <numRef>
              <f>'Amortissement'!$A$4:$A$13</f>
            </numRef>
          </cat>
          <val>
            <numRef>
              <f>'Amortissement'!$G$4:$G$13</f>
            </numRef>
          </val>
        </ser>
        <axId val="10"/>
        <axId val="100"/>
      </lineChart>
      <catAx>
        <axId val="10"/>
        <scaling>
          <orientation val="minMax"/>
        </scaling>
        <axPos val="l"/>
        <title>
          <tx>
            <rich>
              <a:bodyPr xmlns:a="http://schemas.openxmlformats.org/drawingml/2006/main"/>
              <a:p xmlns:a="http://schemas.openxmlformats.org/drawingml/2006/main">
                <a:pPr>
                  <a:defRPr/>
                </a:pPr>
                <a:r>
                  <a:t>Mois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Capital restant dû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du coût total du crédit</a:t>
            </a:r>
          </a:p>
        </rich>
      </tx>
    </title>
    <plotArea>
      <pieChart>
        <varyColors val="1"/>
        <ser>
          <idx val="0"/>
          <order val="0"/>
          <tx>
            <strRef>
              <f>'Tableau de bord'!E3</f>
            </strRef>
          </tx>
          <spPr>
            <a:ln xmlns:a="http://schemas.openxmlformats.org/drawingml/2006/main">
              <a:prstDash val="solid"/>
            </a:ln>
          </spPr>
          <cat>
            <numRef>
              <f>'Tableau de bord'!$D$4:$D$6</f>
            </numRef>
          </cat>
          <val>
            <numRef>
              <f>'Tableau de bord'!$E$4:$E$6</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Mensualité par profil emprunteur</a:t>
            </a:r>
          </a:p>
        </rich>
      </tx>
    </title>
    <plotArea>
      <barChart>
        <barDir val="col"/>
        <grouping val="clustered"/>
        <ser>
          <idx val="0"/>
          <order val="0"/>
          <tx>
            <strRef>
              <f>'Simulation'!G23</f>
            </strRef>
          </tx>
          <spPr>
            <a:solidFill xmlns:a="http://schemas.openxmlformats.org/drawingml/2006/main">
              <a:srgbClr val="14B8A6"/>
            </a:solidFill>
            <a:ln xmlns:a="http://schemas.openxmlformats.org/drawingml/2006/main">
              <a:prstDash val="solid"/>
            </a:ln>
          </spPr>
          <cat>
            <numRef>
              <f>'Simulation'!$A$24:$A$32</f>
            </numRef>
          </cat>
          <val>
            <numRef>
              <f>'Simulation'!$G$24:$G$32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Emprunteur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Mensualité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_rels/drawing2.xml.rels><Relationships xmlns="http://schemas.openxmlformats.org/package/2006/relationships"><Relationship Type="http://schemas.openxmlformats.org/officeDocument/2006/relationships/chart" Target="/xl/charts/chart2.xml" Id="rId1"/><Relationship Type="http://schemas.openxmlformats.org/officeDocument/2006/relationships/chart" Target="/xl/charts/chart3.xml" Id="rId2"/></Relationships>
</file>

<file path=xl/drawings/drawing1.xml><?xml version="1.0" encoding="utf-8"?>
<wsDr xmlns="http://schemas.openxmlformats.org/drawingml/2006/spreadsheetDrawing">
  <oneCellAnchor>
    <from>
      <col>0</col>
      <colOff>0</colOff>
      <row>16</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2.xml><?xml version="1.0" encoding="utf-8"?>
<wsDr xmlns="http://schemas.openxmlformats.org/drawingml/2006/spreadsheetDrawing">
  <oneCellAnchor>
    <from>
      <col>3</col>
      <colOff>0</colOff>
      <row>8</row>
      <rowOff>0</rowOff>
    </from>
    <ext cx="432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19</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A1:K33"/>
  <sheetViews>
    <sheetView showGridLines="0" workbookViewId="0">
      <selection activeCell="A1" sqref="A1"/>
    </sheetView>
  </sheetViews>
  <sheetFormatPr baseColWidth="8" defaultRowHeight="15"/>
  <cols>
    <col width="18" customWidth="1" min="1" max="1"/>
    <col width="14" customWidth="1" min="2" max="2"/>
    <col width="16" customWidth="1" min="3" max="3"/>
    <col width="12" customWidth="1" min="4" max="4"/>
    <col width="12" customWidth="1" min="5" max="5"/>
    <col width="13" customWidth="1" min="6" max="6"/>
    <col width="14" customWidth="1" min="7" max="7"/>
    <col width="16" customWidth="1" min="8" max="8"/>
    <col width="16" customWidth="1" min="9" max="9"/>
    <col width="16" customWidth="1" min="10" max="10"/>
    <col width="16" customWidth="1" min="11" max="11"/>
  </cols>
  <sheetData>
    <row r="1" ht="28" customHeight="1">
      <c r="A1" s="1" t="inlineStr">
        <is>
          <t>SIMULATEUR DE TABLEAU DE CALCUL D'EMPRUNT</t>
        </is>
      </c>
    </row>
    <row r="2"/>
    <row r="3">
      <c r="A3" s="2" t="inlineStr">
        <is>
          <t>PARAMÈTRES DU PRÊT</t>
        </is>
      </c>
    </row>
    <row r="4">
      <c r="A4" s="3" t="inlineStr">
        <is>
          <t>Montant emprunté (€)</t>
        </is>
      </c>
      <c r="B4" s="4" t="n">
        <v>220000</v>
      </c>
    </row>
    <row r="5">
      <c r="A5" s="3" t="inlineStr">
        <is>
          <t>Taux annuel nominal</t>
        </is>
      </c>
      <c r="B5" s="5" t="n">
        <v>0.0345</v>
      </c>
    </row>
    <row r="6">
      <c r="A6" s="3" t="inlineStr">
        <is>
          <t>Durée (années)</t>
        </is>
      </c>
      <c r="B6" s="6" t="n">
        <v>20</v>
      </c>
    </row>
    <row r="7">
      <c r="A7" s="3" t="inlineStr">
        <is>
          <t>Assurance annuelle (% du capital)</t>
        </is>
      </c>
      <c r="B7" s="5" t="n">
        <v>0.0036</v>
      </c>
    </row>
    <row r="8">
      <c r="A8" s="3" t="inlineStr">
        <is>
          <t>Frais de dossier (€)</t>
        </is>
      </c>
      <c r="B8" s="4" t="n">
        <v>900</v>
      </c>
    </row>
    <row r="9">
      <c r="A9" s="3" t="inlineStr">
        <is>
          <t>Date de début du prêt</t>
        </is>
      </c>
      <c r="B9" s="7" t="inlineStr">
        <is>
          <t>01/09/2026</t>
        </is>
      </c>
    </row>
    <row r="10">
      <c r="A10" s="2" t="inlineStr">
        <is>
          <t>RÉSULTATS DU CALCUL</t>
        </is>
      </c>
    </row>
    <row r="11">
      <c r="A11" s="3" t="inlineStr">
        <is>
          <t>Taux mensuel</t>
        </is>
      </c>
      <c r="B11" s="8">
        <f>IFERROR(B5/12,0)</f>
        <v/>
      </c>
    </row>
    <row r="12">
      <c r="A12" s="3" t="inlineStr">
        <is>
          <t>Nombre de mensualités</t>
        </is>
      </c>
      <c r="B12" s="9">
        <f>B6*12</f>
        <v/>
      </c>
    </row>
    <row r="13">
      <c r="A13" s="3" t="inlineStr">
        <is>
          <t>Mensualité hors assurance</t>
        </is>
      </c>
      <c r="B13" s="10">
        <f>IFERROR(-PMT(B11,B12,B4),0)</f>
        <v/>
      </c>
    </row>
    <row r="14">
      <c r="A14" s="3" t="inlineStr">
        <is>
          <t>Assurance mensuelle</t>
        </is>
      </c>
      <c r="B14" s="10">
        <f>IFERROR(B4*B7/12,0)</f>
        <v/>
      </c>
    </row>
    <row r="15">
      <c r="A15" s="3" t="inlineStr">
        <is>
          <t>Mensualité totale (avec assurance)</t>
        </is>
      </c>
      <c r="B15" s="10">
        <f>B13+B14</f>
        <v/>
      </c>
    </row>
    <row r="16">
      <c r="A16" s="11" t="inlineStr">
        <is>
          <t>Coût total du crédit (avec assurance)</t>
        </is>
      </c>
      <c r="B16" s="10">
        <f>IFERROR(B15*B12+B8,0)</f>
        <v/>
      </c>
    </row>
    <row r="17">
      <c r="A17" s="11" t="inlineStr">
        <is>
          <t>Coût total des intérêts</t>
        </is>
      </c>
      <c r="B17" s="10">
        <f>IFERROR((B13*B12)-B4,0)</f>
        <v/>
      </c>
    </row>
    <row r="18">
      <c r="A18" s="11" t="inlineStr">
        <is>
          <t>Coût total de l'assurance</t>
        </is>
      </c>
      <c r="B18" s="10">
        <f>B14*B12</f>
        <v/>
      </c>
    </row>
    <row r="19">
      <c r="A19" s="11" t="inlineStr">
        <is>
          <t>Coût global (intérêts + assurance + frais)</t>
        </is>
      </c>
      <c r="B19" s="12">
        <f>B17+B18+B8</f>
        <v/>
      </c>
    </row>
    <row r="20"/>
    <row r="21"/>
    <row r="22">
      <c r="A22" s="2" t="inlineStr">
        <is>
          <t>COMPARATIF DE PROFILS EMPRUNTEURS</t>
        </is>
      </c>
    </row>
    <row r="23" ht="30" customHeight="1">
      <c r="A23" s="13" t="inlineStr">
        <is>
          <t>Emprunteur</t>
        </is>
      </c>
      <c r="B23" s="13" t="inlineStr">
        <is>
          <t>Ville</t>
        </is>
      </c>
      <c r="C23" s="13" t="inlineStr">
        <is>
          <t>Montant emprunté</t>
        </is>
      </c>
      <c r="D23" s="13" t="inlineStr">
        <is>
          <t>Taux annuel</t>
        </is>
      </c>
      <c r="E23" s="13" t="inlineStr">
        <is>
          <t>Durée (ans)</t>
        </is>
      </c>
      <c r="F23" s="13" t="inlineStr">
        <is>
          <t>Nb mensualités</t>
        </is>
      </c>
      <c r="G23" s="13" t="inlineStr">
        <is>
          <t>Mensualité</t>
        </is>
      </c>
      <c r="H23" s="13" t="inlineStr">
        <is>
          <t>Coût total crédit</t>
        </is>
      </c>
      <c r="I23" s="13" t="inlineStr">
        <is>
          <t>Coût total intérêts</t>
        </is>
      </c>
      <c r="J23" s="13" t="inlineStr">
        <is>
          <t>Revenu mensuel net</t>
        </is>
      </c>
      <c r="K23" s="13" t="inlineStr">
        <is>
          <t>Taux d'endettement</t>
        </is>
      </c>
    </row>
    <row r="24">
      <c r="A24" s="14" t="inlineStr">
        <is>
          <t>Camille Dubois</t>
        </is>
      </c>
      <c r="B24" s="14" t="inlineStr">
        <is>
          <t>Paris</t>
        </is>
      </c>
      <c r="C24" s="15" t="n">
        <v>250000</v>
      </c>
      <c r="D24" s="16" t="n">
        <v>0.0355</v>
      </c>
      <c r="E24" s="17" t="n">
        <v>25</v>
      </c>
      <c r="F24" s="18">
        <f>E24*12</f>
        <v/>
      </c>
      <c r="G24" s="19">
        <f>IFERROR(-PMT(D24/12,F24,C24),0)</f>
        <v/>
      </c>
      <c r="H24" s="19">
        <f>G24*F24</f>
        <v/>
      </c>
      <c r="I24" s="19">
        <f>H24-C24</f>
        <v/>
      </c>
      <c r="J24" s="15" t="n">
        <v>3200</v>
      </c>
      <c r="K24" s="20">
        <f>IFERROR(G24/J24,0)</f>
        <v/>
      </c>
    </row>
    <row r="25">
      <c r="A25" s="21" t="inlineStr">
        <is>
          <t>Julien Martin</t>
        </is>
      </c>
      <c r="B25" s="21" t="inlineStr">
        <is>
          <t>Lyon</t>
        </is>
      </c>
      <c r="C25" s="22" t="n">
        <v>180000</v>
      </c>
      <c r="D25" s="23" t="n">
        <v>0.033</v>
      </c>
      <c r="E25" s="24" t="n">
        <v>20</v>
      </c>
      <c r="F25" s="25">
        <f>E25*12</f>
        <v/>
      </c>
      <c r="G25" s="26">
        <f>IFERROR(-PMT(D25/12,F25,C25),0)</f>
        <v/>
      </c>
      <c r="H25" s="26">
        <f>G25*F25</f>
        <v/>
      </c>
      <c r="I25" s="26">
        <f>H25-C25</f>
        <v/>
      </c>
      <c r="J25" s="22" t="n">
        <v>2800</v>
      </c>
      <c r="K25" s="27">
        <f>IFERROR(G25/J25,0)</f>
        <v/>
      </c>
    </row>
    <row r="26">
      <c r="A26" s="14" t="inlineStr">
        <is>
          <t>Léa Bernard</t>
        </is>
      </c>
      <c r="B26" s="14" t="inlineStr">
        <is>
          <t>Marseille</t>
        </is>
      </c>
      <c r="C26" s="15" t="n">
        <v>145000</v>
      </c>
      <c r="D26" s="16" t="n">
        <v>0.036</v>
      </c>
      <c r="E26" s="17" t="n">
        <v>15</v>
      </c>
      <c r="F26" s="18">
        <f>E26*12</f>
        <v/>
      </c>
      <c r="G26" s="19">
        <f>IFERROR(-PMT(D26/12,F26,C26),0)</f>
        <v/>
      </c>
      <c r="H26" s="19">
        <f>G26*F26</f>
        <v/>
      </c>
      <c r="I26" s="19">
        <f>H26-C26</f>
        <v/>
      </c>
      <c r="J26" s="15" t="n">
        <v>2400</v>
      </c>
      <c r="K26" s="20">
        <f>IFERROR(G26/J26,0)</f>
        <v/>
      </c>
    </row>
    <row r="27">
      <c r="A27" s="21" t="inlineStr">
        <is>
          <t>Thomas Petit</t>
        </is>
      </c>
      <c r="B27" s="21" t="inlineStr">
        <is>
          <t>Toulouse</t>
        </is>
      </c>
      <c r="C27" s="22" t="n">
        <v>210000</v>
      </c>
      <c r="D27" s="23" t="n">
        <v>0.034</v>
      </c>
      <c r="E27" s="24" t="n">
        <v>22</v>
      </c>
      <c r="F27" s="25">
        <f>E27*12</f>
        <v/>
      </c>
      <c r="G27" s="26">
        <f>IFERROR(-PMT(D27/12,F27,C27),0)</f>
        <v/>
      </c>
      <c r="H27" s="26">
        <f>G27*F27</f>
        <v/>
      </c>
      <c r="I27" s="26">
        <f>H27-C27</f>
        <v/>
      </c>
      <c r="J27" s="22" t="n">
        <v>3000</v>
      </c>
      <c r="K27" s="27">
        <f>IFERROR(G27/J27,0)</f>
        <v/>
      </c>
    </row>
    <row r="28">
      <c r="A28" s="14" t="inlineStr">
        <is>
          <t>Chloé Robert</t>
        </is>
      </c>
      <c r="B28" s="14" t="inlineStr">
        <is>
          <t>Bordeaux</t>
        </is>
      </c>
      <c r="C28" s="15" t="n">
        <v>160000</v>
      </c>
      <c r="D28" s="16" t="n">
        <v>0.0325</v>
      </c>
      <c r="E28" s="17" t="n">
        <v>18</v>
      </c>
      <c r="F28" s="18">
        <f>E28*12</f>
        <v/>
      </c>
      <c r="G28" s="19">
        <f>IFERROR(-PMT(D28/12,F28,C28),0)</f>
        <v/>
      </c>
      <c r="H28" s="19">
        <f>G28*F28</f>
        <v/>
      </c>
      <c r="I28" s="19">
        <f>H28-C28</f>
        <v/>
      </c>
      <c r="J28" s="15" t="n">
        <v>2600</v>
      </c>
      <c r="K28" s="20">
        <f>IFERROR(G28/J28,0)</f>
        <v/>
      </c>
    </row>
    <row r="29">
      <c r="A29" s="21" t="inlineStr">
        <is>
          <t>Nicolas Richard</t>
        </is>
      </c>
      <c r="B29" s="21" t="inlineStr">
        <is>
          <t>Lille</t>
        </is>
      </c>
      <c r="C29" s="22" t="n">
        <v>195000</v>
      </c>
      <c r="D29" s="23" t="n">
        <v>0.035</v>
      </c>
      <c r="E29" s="24" t="n">
        <v>20</v>
      </c>
      <c r="F29" s="25">
        <f>E29*12</f>
        <v/>
      </c>
      <c r="G29" s="26">
        <f>IFERROR(-PMT(D29/12,F29,C29),0)</f>
        <v/>
      </c>
      <c r="H29" s="26">
        <f>G29*F29</f>
        <v/>
      </c>
      <c r="I29" s="26">
        <f>H29-C29</f>
        <v/>
      </c>
      <c r="J29" s="22" t="n">
        <v>2900</v>
      </c>
      <c r="K29" s="27">
        <f>IFERROR(G29/J29,0)</f>
        <v/>
      </c>
    </row>
    <row r="30">
      <c r="A30" s="14" t="inlineStr">
        <is>
          <t>Manon Simon</t>
        </is>
      </c>
      <c r="B30" s="14" t="inlineStr">
        <is>
          <t>Nantes</t>
        </is>
      </c>
      <c r="C30" s="15" t="n">
        <v>275000</v>
      </c>
      <c r="D30" s="16" t="n">
        <v>0.0365</v>
      </c>
      <c r="E30" s="17" t="n">
        <v>25</v>
      </c>
      <c r="F30" s="18">
        <f>E30*12</f>
        <v/>
      </c>
      <c r="G30" s="19">
        <f>IFERROR(-PMT(D30/12,F30,C30),0)</f>
        <v/>
      </c>
      <c r="H30" s="19">
        <f>G30*F30</f>
        <v/>
      </c>
      <c r="I30" s="19">
        <f>H30-C30</f>
        <v/>
      </c>
      <c r="J30" s="15" t="n">
        <v>3600</v>
      </c>
      <c r="K30" s="20">
        <f>IFERROR(G30/J30,0)</f>
        <v/>
      </c>
    </row>
    <row r="31">
      <c r="A31" s="21" t="inlineStr">
        <is>
          <t>Antoine Laurent</t>
        </is>
      </c>
      <c r="B31" s="21" t="inlineStr">
        <is>
          <t>Strasbourg</t>
        </is>
      </c>
      <c r="C31" s="22" t="n">
        <v>135000</v>
      </c>
      <c r="D31" s="23" t="n">
        <v>0.032</v>
      </c>
      <c r="E31" s="24" t="n">
        <v>15</v>
      </c>
      <c r="F31" s="25">
        <f>E31*12</f>
        <v/>
      </c>
      <c r="G31" s="26">
        <f>IFERROR(-PMT(D31/12,F31,C31),0)</f>
        <v/>
      </c>
      <c r="H31" s="26">
        <f>G31*F31</f>
        <v/>
      </c>
      <c r="I31" s="26">
        <f>H31-C31</f>
        <v/>
      </c>
      <c r="J31" s="22" t="n">
        <v>2300</v>
      </c>
      <c r="K31" s="27">
        <f>IFERROR(G31/J31,0)</f>
        <v/>
      </c>
    </row>
    <row r="32">
      <c r="A32" s="14" t="inlineStr">
        <is>
          <t>Sarah Moreau</t>
        </is>
      </c>
      <c r="B32" s="14" t="inlineStr">
        <is>
          <t>Rennes</t>
        </is>
      </c>
      <c r="C32" s="15" t="n">
        <v>230000</v>
      </c>
      <c r="D32" s="16" t="n">
        <v>0.0345</v>
      </c>
      <c r="E32" s="17" t="n">
        <v>20</v>
      </c>
      <c r="F32" s="18">
        <f>E32*12</f>
        <v/>
      </c>
      <c r="G32" s="19">
        <f>IFERROR(-PMT(D32/12,F32,C32),0)</f>
        <v/>
      </c>
      <c r="H32" s="19">
        <f>G32*F32</f>
        <v/>
      </c>
      <c r="I32" s="19">
        <f>H32-C32</f>
        <v/>
      </c>
      <c r="J32" s="15" t="n">
        <v>3400</v>
      </c>
      <c r="K32" s="20">
        <f>IFERROR(G32/J32,0)</f>
        <v/>
      </c>
    </row>
    <row r="33">
      <c r="A33" s="2" t="inlineStr">
        <is>
          <t>MOYENNE</t>
        </is>
      </c>
      <c r="C33" s="28">
        <f>AVERAGE(C24:C32)</f>
        <v/>
      </c>
      <c r="G33" s="28">
        <f>AVERAGE(G24:G32)</f>
        <v/>
      </c>
      <c r="H33" s="28">
        <f>AVERAGE(H24:H32)</f>
        <v/>
      </c>
      <c r="I33" s="28">
        <f>AVERAGE(I24:I32)</f>
        <v/>
      </c>
      <c r="K33" s="29">
        <f>AVERAGE(K24:K32)</f>
        <v/>
      </c>
    </row>
  </sheetData>
  <mergeCells count="5">
    <mergeCell ref="A1:F1"/>
    <mergeCell ref="A3:B3"/>
    <mergeCell ref="A10:B10"/>
    <mergeCell ref="A22:K22"/>
    <mergeCell ref="A33:B33"/>
  </mergeCells>
  <conditionalFormatting sqref="K24:K32">
    <cfRule type="expression" priority="1" dxfId="0" stopIfTrue="1">
      <formula>K24&gt;0.33</formula>
    </cfRule>
    <cfRule type="expression" priority="2" dxfId="1" stopIfTrue="1">
      <formula>K24&lt;=0.33</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4"/>
  <sheetViews>
    <sheetView showGridLines="0" workbookViewId="0">
      <selection activeCell="A1" sqref="A1"/>
    </sheetView>
  </sheetViews>
  <sheetFormatPr baseColWidth="8" defaultRowHeight="15"/>
  <cols>
    <col width="10" customWidth="1" min="1" max="1"/>
    <col width="18" customWidth="1" min="2" max="2"/>
    <col width="24" customWidth="1" min="3" max="3"/>
    <col width="14" customWidth="1" min="4" max="4"/>
    <col width="16" customWidth="1" min="5" max="5"/>
    <col width="16" customWidth="1" min="6" max="6"/>
    <col width="24" customWidth="1" min="7" max="7"/>
  </cols>
  <sheetData>
    <row r="1" ht="28" customHeight="1">
      <c r="A1" s="1" t="inlineStr">
        <is>
          <t>TABLEAU D'AMORTISSEMENT (10 PREMIÈRES ÉCHÉANCES)</t>
        </is>
      </c>
    </row>
    <row r="2"/>
    <row r="3" ht="32" customHeight="1">
      <c r="A3" s="13" t="inlineStr">
        <is>
          <t>Mois n°</t>
        </is>
      </c>
      <c r="B3" s="13" t="inlineStr">
        <is>
          <t>Date d'échéance</t>
        </is>
      </c>
      <c r="C3" s="13" t="inlineStr">
        <is>
          <t>Capital restant dû (début)</t>
        </is>
      </c>
      <c r="D3" s="13" t="inlineStr">
        <is>
          <t>Intérêts</t>
        </is>
      </c>
      <c r="E3" s="13" t="inlineStr">
        <is>
          <t>Capital amorti</t>
        </is>
      </c>
      <c r="F3" s="13" t="inlineStr">
        <is>
          <t>Mensualité totale</t>
        </is>
      </c>
      <c r="G3" s="13" t="inlineStr">
        <is>
          <t>Capital restant dû (fin)</t>
        </is>
      </c>
    </row>
    <row r="4">
      <c r="A4" s="30" t="n">
        <v>1</v>
      </c>
      <c r="B4" s="31">
        <f>Simulation!B9</f>
        <v/>
      </c>
      <c r="C4" s="15">
        <f>Simulation!B4</f>
        <v/>
      </c>
      <c r="D4" s="15">
        <f>C4*Simulation!$B$11</f>
        <v/>
      </c>
      <c r="E4" s="15">
        <f>Simulation!$B$13-D4</f>
        <v/>
      </c>
      <c r="F4" s="15">
        <f>Simulation!$B$15</f>
        <v/>
      </c>
      <c r="G4" s="15">
        <f>MAX(0,C4-E4)</f>
        <v/>
      </c>
    </row>
    <row r="5">
      <c r="A5" s="32" t="n">
        <v>2</v>
      </c>
      <c r="B5" s="33">
        <f>EDATE(B4,1)</f>
        <v/>
      </c>
      <c r="C5" s="22">
        <f>G4</f>
        <v/>
      </c>
      <c r="D5" s="22">
        <f>C5*Simulation!$B$11</f>
        <v/>
      </c>
      <c r="E5" s="22">
        <f>Simulation!$B$13-D5</f>
        <v/>
      </c>
      <c r="F5" s="22">
        <f>Simulation!$B$15</f>
        <v/>
      </c>
      <c r="G5" s="22">
        <f>MAX(0,C5-E5)</f>
        <v/>
      </c>
    </row>
    <row r="6">
      <c r="A6" s="30" t="n">
        <v>3</v>
      </c>
      <c r="B6" s="31">
        <f>EDATE(B5,1)</f>
        <v/>
      </c>
      <c r="C6" s="15">
        <f>G5</f>
        <v/>
      </c>
      <c r="D6" s="15">
        <f>C6*Simulation!$B$11</f>
        <v/>
      </c>
      <c r="E6" s="15">
        <f>Simulation!$B$13-D6</f>
        <v/>
      </c>
      <c r="F6" s="15">
        <f>Simulation!$B$15</f>
        <v/>
      </c>
      <c r="G6" s="15">
        <f>MAX(0,C6-E6)</f>
        <v/>
      </c>
    </row>
    <row r="7">
      <c r="A7" s="32" t="n">
        <v>4</v>
      </c>
      <c r="B7" s="33">
        <f>EDATE(B6,1)</f>
        <v/>
      </c>
      <c r="C7" s="22">
        <f>G6</f>
        <v/>
      </c>
      <c r="D7" s="22">
        <f>C7*Simulation!$B$11</f>
        <v/>
      </c>
      <c r="E7" s="22">
        <f>Simulation!$B$13-D7</f>
        <v/>
      </c>
      <c r="F7" s="22">
        <f>Simulation!$B$15</f>
        <v/>
      </c>
      <c r="G7" s="22">
        <f>MAX(0,C7-E7)</f>
        <v/>
      </c>
    </row>
    <row r="8">
      <c r="A8" s="30" t="n">
        <v>5</v>
      </c>
      <c r="B8" s="31">
        <f>EDATE(B7,1)</f>
        <v/>
      </c>
      <c r="C8" s="15">
        <f>G7</f>
        <v/>
      </c>
      <c r="D8" s="15">
        <f>C8*Simulation!$B$11</f>
        <v/>
      </c>
      <c r="E8" s="15">
        <f>Simulation!$B$13-D8</f>
        <v/>
      </c>
      <c r="F8" s="15">
        <f>Simulation!$B$15</f>
        <v/>
      </c>
      <c r="G8" s="15">
        <f>MAX(0,C8-E8)</f>
        <v/>
      </c>
    </row>
    <row r="9">
      <c r="A9" s="32" t="n">
        <v>6</v>
      </c>
      <c r="B9" s="33">
        <f>EDATE(B8,1)</f>
        <v/>
      </c>
      <c r="C9" s="22">
        <f>G8</f>
        <v/>
      </c>
      <c r="D9" s="22">
        <f>C9*Simulation!$B$11</f>
        <v/>
      </c>
      <c r="E9" s="22">
        <f>Simulation!$B$13-D9</f>
        <v/>
      </c>
      <c r="F9" s="22">
        <f>Simulation!$B$15</f>
        <v/>
      </c>
      <c r="G9" s="22">
        <f>MAX(0,C9-E9)</f>
        <v/>
      </c>
    </row>
    <row r="10">
      <c r="A10" s="30" t="n">
        <v>7</v>
      </c>
      <c r="B10" s="31">
        <f>EDATE(B9,1)</f>
        <v/>
      </c>
      <c r="C10" s="15">
        <f>G9</f>
        <v/>
      </c>
      <c r="D10" s="15">
        <f>C10*Simulation!$B$11</f>
        <v/>
      </c>
      <c r="E10" s="15">
        <f>Simulation!$B$13-D10</f>
        <v/>
      </c>
      <c r="F10" s="15">
        <f>Simulation!$B$15</f>
        <v/>
      </c>
      <c r="G10" s="15">
        <f>MAX(0,C10-E10)</f>
        <v/>
      </c>
    </row>
    <row r="11">
      <c r="A11" s="32" t="n">
        <v>8</v>
      </c>
      <c r="B11" s="33">
        <f>EDATE(B10,1)</f>
        <v/>
      </c>
      <c r="C11" s="22">
        <f>G10</f>
        <v/>
      </c>
      <c r="D11" s="22">
        <f>C11*Simulation!$B$11</f>
        <v/>
      </c>
      <c r="E11" s="22">
        <f>Simulation!$B$13-D11</f>
        <v/>
      </c>
      <c r="F11" s="22">
        <f>Simulation!$B$15</f>
        <v/>
      </c>
      <c r="G11" s="22">
        <f>MAX(0,C11-E11)</f>
        <v/>
      </c>
    </row>
    <row r="12">
      <c r="A12" s="30" t="n">
        <v>9</v>
      </c>
      <c r="B12" s="31">
        <f>EDATE(B11,1)</f>
        <v/>
      </c>
      <c r="C12" s="15">
        <f>G11</f>
        <v/>
      </c>
      <c r="D12" s="15">
        <f>C12*Simulation!$B$11</f>
        <v/>
      </c>
      <c r="E12" s="15">
        <f>Simulation!$B$13-D12</f>
        <v/>
      </c>
      <c r="F12" s="15">
        <f>Simulation!$B$15</f>
        <v/>
      </c>
      <c r="G12" s="15">
        <f>MAX(0,C12-E12)</f>
        <v/>
      </c>
    </row>
    <row r="13">
      <c r="A13" s="32" t="n">
        <v>10</v>
      </c>
      <c r="B13" s="33">
        <f>EDATE(B12,1)</f>
        <v/>
      </c>
      <c r="C13" s="22">
        <f>G12</f>
        <v/>
      </c>
      <c r="D13" s="22">
        <f>C13*Simulation!$B$11</f>
        <v/>
      </c>
      <c r="E13" s="22">
        <f>Simulation!$B$13-D13</f>
        <v/>
      </c>
      <c r="F13" s="22">
        <f>Simulation!$B$15</f>
        <v/>
      </c>
      <c r="G13" s="22">
        <f>MAX(0,C13-E13)</f>
        <v/>
      </c>
    </row>
    <row r="14">
      <c r="A14" s="2" t="inlineStr">
        <is>
          <t>TOTAL</t>
        </is>
      </c>
      <c r="D14" s="28">
        <f>SUM(D4:D13)</f>
        <v/>
      </c>
      <c r="E14" s="28">
        <f>SUM(E4:E13)</f>
        <v/>
      </c>
      <c r="F14" s="28">
        <f>SUM(F4:F13)</f>
        <v/>
      </c>
    </row>
  </sheetData>
  <mergeCells count="2">
    <mergeCell ref="A1:G1"/>
    <mergeCell ref="A14:B14"/>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F10"/>
  <sheetViews>
    <sheetView showGridLines="0" workbookViewId="0">
      <selection activeCell="A1" sqref="A1"/>
    </sheetView>
  </sheetViews>
  <sheetFormatPr baseColWidth="8" defaultRowHeight="15"/>
  <cols>
    <col width="32" customWidth="1" min="1" max="1"/>
    <col width="18" customWidth="1" min="2" max="2"/>
  </cols>
  <sheetData>
    <row r="1" ht="28" customHeight="1">
      <c r="A1" s="1" t="inlineStr">
        <is>
          <t>TABLEAU DE BORD DE L'EMPRUNT</t>
        </is>
      </c>
    </row>
    <row r="2"/>
    <row r="3">
      <c r="A3" s="2" t="inlineStr">
        <is>
          <t>INDICATEURS CLÉS</t>
        </is>
      </c>
      <c r="D3" s="34" t="inlineStr">
        <is>
          <t>Poste</t>
        </is>
      </c>
      <c r="E3" s="34" t="inlineStr">
        <is>
          <t>Montant</t>
        </is>
      </c>
    </row>
    <row r="4">
      <c r="A4" s="3" t="inlineStr">
        <is>
          <t>Montant emprunté</t>
        </is>
      </c>
      <c r="B4" s="10">
        <f>Simulation!B4</f>
        <v/>
      </c>
      <c r="D4" s="3" t="inlineStr">
        <is>
          <t>Capital emprunté</t>
        </is>
      </c>
      <c r="E4" s="35">
        <f>Simulation!B4</f>
        <v/>
      </c>
    </row>
    <row r="5">
      <c r="A5" s="3" t="inlineStr">
        <is>
          <t>Mensualité totale</t>
        </is>
      </c>
      <c r="B5" s="10">
        <f>Simulation!B15</f>
        <v/>
      </c>
      <c r="D5" s="3" t="inlineStr">
        <is>
          <t>Intérêts totaux</t>
        </is>
      </c>
      <c r="E5" s="35">
        <f>Simulation!B17</f>
        <v/>
      </c>
    </row>
    <row r="6">
      <c r="A6" s="3" t="inlineStr">
        <is>
          <t>Durée du prêt (mois)</t>
        </is>
      </c>
      <c r="B6" s="9">
        <f>Simulation!B12</f>
        <v/>
      </c>
      <c r="D6" s="3" t="inlineStr">
        <is>
          <t>Assurance totale</t>
        </is>
      </c>
      <c r="E6" s="35">
        <f>Simulation!B18</f>
        <v/>
      </c>
    </row>
    <row r="7">
      <c r="A7" s="3" t="inlineStr">
        <is>
          <t>Coût total des intérêts</t>
        </is>
      </c>
      <c r="B7" s="10">
        <f>Simulation!B17</f>
        <v/>
      </c>
    </row>
    <row r="8">
      <c r="A8" s="3" t="inlineStr">
        <is>
          <t>Coût total de l'assurance</t>
        </is>
      </c>
      <c r="B8" s="10">
        <f>Simulation!B18</f>
        <v/>
      </c>
    </row>
    <row r="9">
      <c r="A9" s="3" t="inlineStr">
        <is>
          <t>Coût global du crédit</t>
        </is>
      </c>
      <c r="B9" s="10">
        <f>Simulation!B16</f>
        <v/>
      </c>
    </row>
    <row r="10">
      <c r="A10" s="3" t="inlineStr">
        <is>
          <t>Taux d'endettement moyen (profils)</t>
        </is>
      </c>
      <c r="B10" s="36">
        <f>Simulation!K25</f>
        <v/>
      </c>
    </row>
  </sheetData>
  <mergeCells count="2">
    <mergeCell ref="A1:F1"/>
    <mergeCell ref="A3:B3"/>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C9"/>
  <sheetViews>
    <sheetView showGridLines="0" workbookViewId="0">
      <selection activeCell="A1" sqref="A1"/>
    </sheetView>
  </sheetViews>
  <sheetFormatPr baseColWidth="8" defaultRowHeight="15"/>
  <cols>
    <col width="22" customWidth="1" min="1" max="1"/>
    <col width="60" customWidth="1" min="2" max="2"/>
    <col width="40" customWidth="1" min="3" max="3"/>
  </cols>
  <sheetData>
    <row r="1" ht="28" customHeight="1">
      <c r="A1" s="1" t="inlineStr">
        <is>
          <t>MODE D'EMPLOI DU CLASSEUR</t>
        </is>
      </c>
    </row>
    <row r="2"/>
    <row r="3">
      <c r="A3" s="34" t="inlineStr">
        <is>
          <t>Feuille</t>
        </is>
      </c>
      <c r="B3" s="34" t="inlineStr">
        <is>
          <t>Description</t>
        </is>
      </c>
      <c r="C3" s="34" t="inlineStr">
        <is>
          <t>Remarques</t>
        </is>
      </c>
    </row>
    <row r="4" ht="60" customHeight="1">
      <c r="A4" s="37" t="inlineStr">
        <is>
          <t>Simulation</t>
        </is>
      </c>
      <c r="B4" s="38" t="inlineStr">
        <is>
          <t>Saisissez le montant emprunté, le taux annuel, la durée, le taux d'assurance et les frais de dossier dans les cellules jaunes (colonne B). Les résultats (mensualité, coût total, coût des intérêts) se calculent automatiquement. Un tableau comparatif de 9 profils d'emprunteurs permet d'évaluer le taux d'endettement de chacun.</t>
        </is>
      </c>
      <c r="C4" s="38" t="inlineStr">
        <is>
          <t>Cellules jaunes = zones de saisie modifiables.</t>
        </is>
      </c>
    </row>
    <row r="5" ht="60" customHeight="1">
      <c r="A5" s="39" t="inlineStr">
        <is>
          <t>Amortissement</t>
        </is>
      </c>
      <c r="B5" s="40" t="inlineStr">
        <is>
          <t>Affiche le détail des 10 premières échéances du prêt saisi dans l'onglet Simulation : capital restant dû, part d'intérêts, part de capital amorti et mensualité. Un graphique illustre la diminution du capital restant dû au fil des mois.</t>
        </is>
      </c>
      <c r="C5" s="40" t="inlineStr">
        <is>
          <t>Basé sur les paramètres définis dans Simulation.</t>
        </is>
      </c>
    </row>
    <row r="6" ht="60" customHeight="1">
      <c r="A6" s="37" t="inlineStr">
        <is>
          <t>Tableau de bord</t>
        </is>
      </c>
      <c r="B6" s="38" t="inlineStr">
        <is>
          <t>Synthétise les indicateurs clés du prêt (montant, mensualité, coûts) et propose deux graphiques : la répartition du coût total du crédit (capital / intérêts / assurance) et la comparaison des mensualités entre les différents profils emprunteurs.</t>
        </is>
      </c>
      <c r="C6" s="38" t="inlineStr">
        <is>
          <t>Les graphiques se mettent à jour automatiquement.</t>
        </is>
      </c>
    </row>
    <row r="7" ht="60" customHeight="1">
      <c r="A7" s="39" t="inlineStr">
        <is>
          <t>Mode d'emploi</t>
        </is>
      </c>
      <c r="B7" s="40" t="inlineStr">
        <is>
          <t>Cette feuille explique le contenu et l'usage de chaque onglet du classeur.</t>
        </is>
      </c>
      <c r="C7" s="40" t="inlineStr">
        <is>
          <t>Aucune saisie requise.</t>
        </is>
      </c>
    </row>
    <row r="8"/>
    <row r="9">
      <c r="A9" s="41" t="inlineStr">
        <is>
          <t>Conseil : le taux d'endettement recommandé ne doit pas dépasser 33% des revenus mensuels nets.</t>
        </is>
      </c>
    </row>
  </sheetData>
  <mergeCells count="2">
    <mergeCell ref="A1:C1"/>
    <mergeCell ref="A9:C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2026-07-21T15:17:48Z</dcterms:created>
  <dcterms:modified xmlns:dcterms="http://purl.org/dc/terms/" xmlns:xsi="http://www.w3.org/2001/XMLSchema-instance" xsi:type="dcterms:W3CDTF">2026-07-21T15:17:48Z</dcterms:modified>
</cp:coreProperties>
</file>