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ésorerie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'Trésorerie'!$A$5:$P$105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 ##0,00 &quot;€&quot;"/>
    <numFmt numFmtId="165" formatCode="dd/mm/yyyy"/>
    <numFmt numFmtId="166" formatCode="0,0%"/>
    <numFmt numFmtId="167" formatCode="m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6A34A"/>
      <sz val="10"/>
    </font>
    <font>
      <name val="Calibri"/>
      <color rgb="001F2937"/>
      <sz val="10"/>
    </font>
    <font>
      <name val="Calibri"/>
      <b val="1"/>
      <color rgb="00DC2626"/>
      <sz val="10"/>
    </font>
    <font>
      <name val="Calibri"/>
      <i val="1"/>
      <color rgb="00475569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CCFBF1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6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du solde cumulé par mois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'Synthèse'!E13</f>
            </strRef>
          </tx>
          <spPr>
            <a:ln xmlns:a="http://schemas.openxmlformats.org/drawingml/2006/main" w="28000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'Synthèse'!$A$14:$A$19</f>
            </numRef>
          </cat>
          <val>
            <numRef>
              <f>'Synthèse'!$E$14:$E$19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Solde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Encaissements et décaissements mensuels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'Synthèse'!$A$14:$A$19</f>
            </numRef>
          </cat>
          <val>
            <numRef>
              <f>'Synthèse'!$B$14:$B$19</f>
            </numRef>
          </val>
        </ser>
        <ser>
          <idx val="1"/>
          <order val="1"/>
          <tx>
            <strRef>
              <f>'Synthèse'!C13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'Synthèse'!$A$14:$A$19</f>
            </numRef>
          </cat>
          <val>
            <numRef>
              <f>'Synthèse'!$C$14:$C$19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décaissements par catégorie</a:t>
            </a:r>
          </a:p>
        </rich>
      </tx>
    </title>
    <plotArea>
      <pieChart>
        <varyColors val="1"/>
        <ser>
          <idx val="0"/>
          <order val="0"/>
          <tx>
            <strRef>
              <f>'Synthèse'!I13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'Synthèse'!$H$14:$H$22</f>
            </numRef>
          </cat>
          <val>
            <numRef>
              <f>'Synthèse'!$I$14:$I$22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17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25</col>
      <colOff>0</colOff>
      <row>1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2" customWidth="1" min="4" max="4"/>
    <col width="16" customWidth="1" min="5" max="5"/>
    <col width="16" customWidth="1" min="6" max="6"/>
    <col width="28" customWidth="1" min="7" max="7"/>
    <col width="14" customWidth="1" min="8" max="8"/>
    <col width="15" customWidth="1" min="9" max="9"/>
    <col width="13" customWidth="1" min="10" max="10"/>
    <col width="15" customWidth="1" min="11" max="11"/>
    <col width="16" customWidth="1" min="12" max="12"/>
    <col width="16" customWidth="1" min="13" max="13"/>
    <col width="16" customWidth="1" min="14" max="14"/>
    <col width="19" customWidth="1" min="15" max="15"/>
    <col width="30" customWidth="1" min="16" max="16"/>
  </cols>
  <sheetData>
    <row r="1" ht="28" customHeight="1">
      <c r="A1" s="1" t="inlineStr">
        <is>
          <t>Tableau de trésorerie prévisionnel</t>
        </is>
      </c>
    </row>
    <row r="2">
      <c r="A2" s="2" t="inlineStr">
        <is>
          <t>Solde bancaire initial</t>
        </is>
      </c>
      <c r="B2" s="3" t="n">
        <v>18500</v>
      </c>
      <c r="D2" s="2" t="inlineStr">
        <is>
          <t>Période suivie</t>
        </is>
      </c>
      <c r="E2" s="4" t="inlineStr">
        <is>
          <t>Janvier à juin 2026</t>
        </is>
      </c>
      <c r="G2" s="2" t="inlineStr">
        <is>
          <t>Seuil d'alerte</t>
        </is>
      </c>
      <c r="H2" s="5" t="n">
        <v>5000</v>
      </c>
    </row>
    <row r="3">
      <c r="A3" s="6" t="inlineStr">
        <is>
          <t>Les cellules jaunes sont à compléter ou à modifier. Les colonnes calculées sont alimentées automatiquement.</t>
        </is>
      </c>
    </row>
    <row r="4"/>
    <row r="5">
      <c r="A5" s="7" t="inlineStr">
        <is>
          <t>N° opération</t>
        </is>
      </c>
      <c r="B5" s="7" t="inlineStr">
        <is>
          <t>Date prévue</t>
        </is>
      </c>
      <c r="C5" s="7" t="inlineStr">
        <is>
          <t>Date réelle</t>
        </is>
      </c>
      <c r="D5" s="7" t="inlineStr">
        <is>
          <t>Libellé</t>
        </is>
      </c>
      <c r="E5" s="7" t="inlineStr">
        <is>
          <t>Catégorie</t>
        </is>
      </c>
      <c r="F5" s="7" t="inlineStr">
        <is>
          <t>Nature</t>
        </is>
      </c>
      <c r="G5" s="7" t="inlineStr">
        <is>
          <t>Client / Fournisseur</t>
        </is>
      </c>
      <c r="H5" s="7" t="inlineStr">
        <is>
          <t>Statut</t>
        </is>
      </c>
      <c r="I5" s="7" t="inlineStr">
        <is>
          <t>Montant HT</t>
        </is>
      </c>
      <c r="J5" s="7" t="inlineStr">
        <is>
          <t>Taux de TVA</t>
        </is>
      </c>
      <c r="K5" s="7" t="inlineStr">
        <is>
          <t>Montant TTC</t>
        </is>
      </c>
      <c r="L5" s="7" t="inlineStr">
        <is>
          <t>Sens</t>
        </is>
      </c>
      <c r="M5" s="7" t="inlineStr">
        <is>
          <t>Montant signé</t>
        </is>
      </c>
      <c r="N5" s="7" t="inlineStr">
        <is>
          <t>Solde cumulé</t>
        </is>
      </c>
      <c r="O5" s="7" t="inlineStr">
        <is>
          <t>Écart prévisionnel</t>
        </is>
      </c>
      <c r="P5" s="7" t="inlineStr">
        <is>
          <t>Commentaire</t>
        </is>
      </c>
    </row>
    <row r="6">
      <c r="A6" s="8" t="n">
        <v>1</v>
      </c>
      <c r="B6" s="9" t="n">
        <v>46027</v>
      </c>
      <c r="C6" s="9" t="n">
        <v>46028</v>
      </c>
      <c r="D6" s="10" t="inlineStr">
        <is>
          <t>Facture prestations conseil janvier</t>
        </is>
      </c>
      <c r="E6" s="8" t="inlineStr">
        <is>
          <t>Ventes</t>
        </is>
      </c>
      <c r="F6" s="4">
        <f>IF('Trésorerie'!$E6="","",IFERROR(VLOOKUP('Trésorerie'!$E6,'Référentiels'!$A$2:$B$12,2,FALSE),"À catégoriser"))</f>
        <v/>
      </c>
      <c r="G6" s="10" t="inlineStr">
        <is>
          <t>Camille Durand - Paris</t>
        </is>
      </c>
      <c r="H6" s="8" t="inlineStr">
        <is>
          <t>Payé</t>
        </is>
      </c>
      <c r="I6" s="11" t="n">
        <v>8400</v>
      </c>
      <c r="J6" s="12" t="n">
        <v>0.2</v>
      </c>
      <c r="K6" s="13">
        <f>IF('Trésorerie'!$I6="","",'Trésorerie'!$I6*(1+IF('Trésorerie'!$J6="",0,'Trésorerie'!$J6)))</f>
        <v/>
      </c>
      <c r="L6" s="4">
        <f>IF('Trésorerie'!$F6="","",IF('Trésorerie'!$F6="Encaissement","Encaissement","Décaissement"))</f>
        <v/>
      </c>
      <c r="M6" s="13">
        <f>IF('Trésorerie'!$K6="","",IF('Trésorerie'!$L6="Encaissement",'Trésorerie'!$K6,-'Trésorerie'!$K6))</f>
        <v/>
      </c>
      <c r="N6" s="13">
        <f>IF('Trésorerie'!$A6="","",'Trésorerie'!$B$2+SUM('Trésorerie'!$M$6:'Trésorerie'!$M6))</f>
        <v/>
      </c>
      <c r="O6" s="4">
        <f>IF('Trésorerie'!$A6="","",IF(AND(NOT(ISBLANK('Trésorerie'!$B6)),'Trésorerie'!$B6&lt;TODAY(),'Trésorerie'!$H6&lt;&gt;"Payé",'Trésorerie'!$H6&lt;&gt;"Annulé"),"À relancer","OK"))</f>
        <v/>
      </c>
      <c r="P6" s="10" t="inlineStr">
        <is>
          <t>Encaissement client réglé</t>
        </is>
      </c>
    </row>
    <row r="7">
      <c r="A7" s="8" t="n">
        <v>2</v>
      </c>
      <c r="B7" s="9" t="n">
        <v>46053</v>
      </c>
      <c r="C7" s="9" t="n">
        <v>46053</v>
      </c>
      <c r="D7" s="10" t="inlineStr">
        <is>
          <t>Loyer des bureaux janvier</t>
        </is>
      </c>
      <c r="E7" s="8" t="inlineStr">
        <is>
          <t>Loyer</t>
        </is>
      </c>
      <c r="F7" s="14">
        <f>IF('Trésorerie'!$E7="","",IFERROR(VLOOKUP('Trésorerie'!$E7,'Référentiels'!$A$2:$B$12,2,FALSE),"À catégoriser"))</f>
        <v/>
      </c>
      <c r="G7" s="10" t="inlineStr">
        <is>
          <t>Lyon Immobilier - Lyon</t>
        </is>
      </c>
      <c r="H7" s="8" t="inlineStr">
        <is>
          <t>Payé</t>
        </is>
      </c>
      <c r="I7" s="11" t="n">
        <v>1681.818181818</v>
      </c>
      <c r="J7" s="12" t="n">
        <v>0.1</v>
      </c>
      <c r="K7" s="15">
        <f>IF('Trésorerie'!$I7="","",'Trésorerie'!$I7*(1+IF('Trésorerie'!$J7="",0,'Trésorerie'!$J7)))</f>
        <v/>
      </c>
      <c r="L7" s="14">
        <f>IF('Trésorerie'!$F7="","",IF('Trésorerie'!$F7="Encaissement","Encaissement","Décaissement"))</f>
        <v/>
      </c>
      <c r="M7" s="15">
        <f>IF('Trésorerie'!$K7="","",IF('Trésorerie'!$L7="Encaissement",'Trésorerie'!$K7,-'Trésorerie'!$K7))</f>
        <v/>
      </c>
      <c r="N7" s="15">
        <f>IF('Trésorerie'!$A7="","",'Trésorerie'!$B$2+SUM('Trésorerie'!$M$6:'Trésorerie'!$M7))</f>
        <v/>
      </c>
      <c r="O7" s="14">
        <f>IF('Trésorerie'!$A7="","",IF(AND(NOT(ISBLANK('Trésorerie'!$B7)),'Trésorerie'!$B7&lt;TODAY(),'Trésorerie'!$H7&lt;&gt;"Payé",'Trésorerie'!$H7&lt;&gt;"Annulé"),"À relancer","OK"))</f>
        <v/>
      </c>
      <c r="P7" s="10" t="inlineStr">
        <is>
          <t>Échéance mensuelle</t>
        </is>
      </c>
    </row>
    <row r="8">
      <c r="A8" s="8" t="n">
        <v>3</v>
      </c>
      <c r="B8" s="9" t="n">
        <v>46063</v>
      </c>
      <c r="C8" s="9" t="n">
        <v>46063</v>
      </c>
      <c r="D8" s="10" t="inlineStr">
        <is>
          <t>Abonnement logiciel annuel</t>
        </is>
      </c>
      <c r="E8" s="8" t="inlineStr">
        <is>
          <t>Logiciels</t>
        </is>
      </c>
      <c r="F8" s="4">
        <f>IF('Trésorerie'!$E8="","",IFERROR(VLOOKUP('Trésorerie'!$E8,'Référentiels'!$A$2:$B$12,2,FALSE),"À catégoriser"))</f>
        <v/>
      </c>
      <c r="G8" s="10" t="inlineStr">
        <is>
          <t>Nicolas Martin - Nantes</t>
        </is>
      </c>
      <c r="H8" s="8" t="inlineStr">
        <is>
          <t>Payé</t>
        </is>
      </c>
      <c r="I8" s="11" t="n">
        <v>420</v>
      </c>
      <c r="J8" s="12" t="n">
        <v>0.2</v>
      </c>
      <c r="K8" s="13">
        <f>IF('Trésorerie'!$I8="","",'Trésorerie'!$I8*(1+IF('Trésorerie'!$J8="",0,'Trésorerie'!$J8)))</f>
        <v/>
      </c>
      <c r="L8" s="4">
        <f>IF('Trésorerie'!$F8="","",IF('Trésorerie'!$F8="Encaissement","Encaissement","Décaissement"))</f>
        <v/>
      </c>
      <c r="M8" s="13">
        <f>IF('Trésorerie'!$K8="","",IF('Trésorerie'!$L8="Encaissement",'Trésorerie'!$K8,-'Trésorerie'!$K8))</f>
        <v/>
      </c>
      <c r="N8" s="13">
        <f>IF('Trésorerie'!$A8="","",'Trésorerie'!$B$2+SUM('Trésorerie'!$M$6:'Trésorerie'!$M8))</f>
        <v/>
      </c>
      <c r="O8" s="4">
        <f>IF('Trésorerie'!$A8="","",IF(AND(NOT(ISBLANK('Trésorerie'!$B8)),'Trésorerie'!$B8&lt;TODAY(),'Trésorerie'!$H8&lt;&gt;"Payé",'Trésorerie'!$H8&lt;&gt;"Annulé"),"À relancer","OK"))</f>
        <v/>
      </c>
      <c r="P8" s="10" t="inlineStr">
        <is>
          <t>Outil de gestion</t>
        </is>
      </c>
    </row>
    <row r="9">
      <c r="A9" s="8" t="n">
        <v>4</v>
      </c>
      <c r="B9" s="9" t="n">
        <v>46106</v>
      </c>
      <c r="C9" s="9" t="n"/>
      <c r="D9" s="10" t="inlineStr">
        <is>
          <t>Facture mission commerciale</t>
        </is>
      </c>
      <c r="E9" s="8" t="inlineStr">
        <is>
          <t>Ventes</t>
        </is>
      </c>
      <c r="F9" s="14">
        <f>IF('Trésorerie'!$E9="","",IFERROR(VLOOKUP('Trésorerie'!$E9,'Référentiels'!$A$2:$B$12,2,FALSE),"À catégoriser"))</f>
        <v/>
      </c>
      <c r="G9" s="10" t="inlineStr">
        <is>
          <t>Julien Bernard - Bordeaux</t>
        </is>
      </c>
      <c r="H9" s="8" t="inlineStr">
        <is>
          <t>Prévu</t>
        </is>
      </c>
      <c r="I9" s="11" t="n">
        <v>5600</v>
      </c>
      <c r="J9" s="12" t="n">
        <v>0.2</v>
      </c>
      <c r="K9" s="15">
        <f>IF('Trésorerie'!$I9="","",'Trésorerie'!$I9*(1+IF('Trésorerie'!$J9="",0,'Trésorerie'!$J9)))</f>
        <v/>
      </c>
      <c r="L9" s="14">
        <f>IF('Trésorerie'!$F9="","",IF('Trésorerie'!$F9="Encaissement","Encaissement","Décaissement"))</f>
        <v/>
      </c>
      <c r="M9" s="15">
        <f>IF('Trésorerie'!$K9="","",IF('Trésorerie'!$L9="Encaissement",'Trésorerie'!$K9,-'Trésorerie'!$K9))</f>
        <v/>
      </c>
      <c r="N9" s="15">
        <f>IF('Trésorerie'!$A9="","",'Trésorerie'!$B$2+SUM('Trésorerie'!$M$6:'Trésorerie'!$M9))</f>
        <v/>
      </c>
      <c r="O9" s="14">
        <f>IF('Trésorerie'!$A9="","",IF(AND(NOT(ISBLANK('Trésorerie'!$B9)),'Trésorerie'!$B9&lt;TODAY(),'Trésorerie'!$H9&lt;&gt;"Payé",'Trésorerie'!$H9&lt;&gt;"Annulé"),"À relancer","OK"))</f>
        <v/>
      </c>
      <c r="P9" s="10" t="inlineStr">
        <is>
          <t>Encaissement à confirmer</t>
        </is>
      </c>
    </row>
    <row r="10">
      <c r="A10" s="8" t="n">
        <v>5</v>
      </c>
      <c r="B10" s="9" t="n">
        <v>46117</v>
      </c>
      <c r="C10" s="9" t="n">
        <v>46119</v>
      </c>
      <c r="D10" s="10" t="inlineStr">
        <is>
          <t>Achat de fournitures</t>
        </is>
      </c>
      <c r="E10" s="8" t="inlineStr">
        <is>
          <t>Fournitures</t>
        </is>
      </c>
      <c r="F10" s="4">
        <f>IF('Trésorerie'!$E10="","",IFERROR(VLOOKUP('Trésorerie'!$E10,'Référentiels'!$A$2:$B$12,2,FALSE),"À catégoriser"))</f>
        <v/>
      </c>
      <c r="G10" s="10" t="inlineStr">
        <is>
          <t>Léa Fournitures - Lille</t>
        </is>
      </c>
      <c r="H10" s="8" t="inlineStr">
        <is>
          <t>Payé</t>
        </is>
      </c>
      <c r="I10" s="11" t="n">
        <v>780</v>
      </c>
      <c r="J10" s="12" t="n">
        <v>0.2</v>
      </c>
      <c r="K10" s="13">
        <f>IF('Trésorerie'!$I10="","",'Trésorerie'!$I10*(1+IF('Trésorerie'!$J10="",0,'Trésorerie'!$J10)))</f>
        <v/>
      </c>
      <c r="L10" s="4">
        <f>IF('Trésorerie'!$F10="","",IF('Trésorerie'!$F10="Encaissement","Encaissement","Décaissement"))</f>
        <v/>
      </c>
      <c r="M10" s="13">
        <f>IF('Trésorerie'!$K10="","",IF('Trésorerie'!$L10="Encaissement",'Trésorerie'!$K10,-'Trésorerie'!$K10))</f>
        <v/>
      </c>
      <c r="N10" s="13">
        <f>IF('Trésorerie'!$A10="","",'Trésorerie'!$B$2+SUM('Trésorerie'!$M$6:'Trésorerie'!$M10))</f>
        <v/>
      </c>
      <c r="O10" s="4">
        <f>IF('Trésorerie'!$A10="","",IF(AND(NOT(ISBLANK('Trésorerie'!$B10)),'Trésorerie'!$B10&lt;TODAY(),'Trésorerie'!$H10&lt;&gt;"Payé",'Trésorerie'!$H10&lt;&gt;"Annulé"),"À relancer","OK"))</f>
        <v/>
      </c>
      <c r="P10" s="10" t="inlineStr">
        <is>
          <t>Papeterie et consommables</t>
        </is>
      </c>
    </row>
    <row r="11">
      <c r="A11" s="8" t="n">
        <v>6</v>
      </c>
      <c r="B11" s="9" t="n">
        <v>46127</v>
      </c>
      <c r="C11" s="9" t="n">
        <v>46127</v>
      </c>
      <c r="D11" s="10" t="inlineStr">
        <is>
          <t>Cotisations sociales trimestre</t>
        </is>
      </c>
      <c r="E11" s="8" t="inlineStr">
        <is>
          <t>URSSAF</t>
        </is>
      </c>
      <c r="F11" s="14">
        <f>IF('Trésorerie'!$E11="","",IFERROR(VLOOKUP('Trésorerie'!$E11,'Référentiels'!$A$2:$B$12,2,FALSE),"À catégoriser"))</f>
        <v/>
      </c>
      <c r="G11" s="10" t="inlineStr">
        <is>
          <t>URSSAF - Marseille</t>
        </is>
      </c>
      <c r="H11" s="8" t="inlineStr">
        <is>
          <t>Payé</t>
        </is>
      </c>
      <c r="I11" s="11" t="n">
        <v>2300</v>
      </c>
      <c r="J11" s="12" t="n"/>
      <c r="K11" s="15">
        <f>IF('Trésorerie'!$I11="","",'Trésorerie'!$I11*(1+IF('Trésorerie'!$J11="",0,'Trésorerie'!$J11)))</f>
        <v/>
      </c>
      <c r="L11" s="14">
        <f>IF('Trésorerie'!$F11="","",IF('Trésorerie'!$F11="Encaissement","Encaissement","Décaissement"))</f>
        <v/>
      </c>
      <c r="M11" s="15">
        <f>IF('Trésorerie'!$K11="","",IF('Trésorerie'!$L11="Encaissement",'Trésorerie'!$K11,-'Trésorerie'!$K11))</f>
        <v/>
      </c>
      <c r="N11" s="15">
        <f>IF('Trésorerie'!$A11="","",'Trésorerie'!$B$2+SUM('Trésorerie'!$M$6:'Trésorerie'!$M11))</f>
        <v/>
      </c>
      <c r="O11" s="14">
        <f>IF('Trésorerie'!$A11="","",IF(AND(NOT(ISBLANK('Trésorerie'!$B11)),'Trésorerie'!$B11&lt;TODAY(),'Trésorerie'!$H11&lt;&gt;"Payé",'Trésorerie'!$H11&lt;&gt;"Annulé"),"À relancer","OK"))</f>
        <v/>
      </c>
      <c r="P11" s="10" t="inlineStr">
        <is>
          <t>Cotisations réglées TTC</t>
        </is>
      </c>
    </row>
    <row r="12">
      <c r="A12" s="8" t="n">
        <v>7</v>
      </c>
      <c r="B12" s="9" t="n">
        <v>46142</v>
      </c>
      <c r="C12" s="9" t="n"/>
      <c r="D12" s="10" t="inlineStr">
        <is>
          <t>Honoraires comptables avril</t>
        </is>
      </c>
      <c r="E12" s="8" t="inlineStr">
        <is>
          <t>Honoraires</t>
        </is>
      </c>
      <c r="F12" s="4">
        <f>IF('Trésorerie'!$E12="","",IFERROR(VLOOKUP('Trésorerie'!$E12,'Référentiels'!$A$2:$B$12,2,FALSE),"À catégoriser"))</f>
        <v/>
      </c>
      <c r="G12" s="10" t="inlineStr">
        <is>
          <t>Thomas Expertise - Toulouse</t>
        </is>
      </c>
      <c r="H12" s="8" t="inlineStr">
        <is>
          <t>En retard</t>
        </is>
      </c>
      <c r="I12" s="11" t="n">
        <v>950</v>
      </c>
      <c r="J12" s="12" t="n">
        <v>0.2</v>
      </c>
      <c r="K12" s="13">
        <f>IF('Trésorerie'!$I12="","",'Trésorerie'!$I12*(1+IF('Trésorerie'!$J12="",0,'Trésorerie'!$J12)))</f>
        <v/>
      </c>
      <c r="L12" s="4">
        <f>IF('Trésorerie'!$F12="","",IF('Trésorerie'!$F12="Encaissement","Encaissement","Décaissement"))</f>
        <v/>
      </c>
      <c r="M12" s="13">
        <f>IF('Trésorerie'!$K12="","",IF('Trésorerie'!$L12="Encaissement",'Trésorerie'!$K12,-'Trésorerie'!$K12))</f>
        <v/>
      </c>
      <c r="N12" s="13">
        <f>IF('Trésorerie'!$A12="","",'Trésorerie'!$B$2+SUM('Trésorerie'!$M$6:'Trésorerie'!$M12))</f>
        <v/>
      </c>
      <c r="O12" s="4">
        <f>IF('Trésorerie'!$A12="","",IF(AND(NOT(ISBLANK('Trésorerie'!$B12)),'Trésorerie'!$B12&lt;TODAY(),'Trésorerie'!$H12&lt;&gt;"Payé",'Trésorerie'!$H12&lt;&gt;"Annulé"),"À relancer","OK"))</f>
        <v/>
      </c>
      <c r="P12" s="10" t="inlineStr">
        <is>
          <t>Relance fournisseur nécessaire</t>
        </is>
      </c>
    </row>
    <row r="13">
      <c r="A13" s="8" t="n">
        <v>8</v>
      </c>
      <c r="B13" s="9" t="n">
        <v>46162</v>
      </c>
      <c r="C13" s="9" t="n">
        <v>46164</v>
      </c>
      <c r="D13" s="10" t="inlineStr">
        <is>
          <t>Facture accompagnement stratégique</t>
        </is>
      </c>
      <c r="E13" s="8" t="inlineStr">
        <is>
          <t>Ventes</t>
        </is>
      </c>
      <c r="F13" s="14">
        <f>IF('Trésorerie'!$E13="","",IFERROR(VLOOKUP('Trésorerie'!$E13,'Référentiels'!$A$2:$B$12,2,FALSE),"À catégoriser"))</f>
        <v/>
      </c>
      <c r="G13" s="10" t="inlineStr">
        <is>
          <t>Chloé Lefèvre - Strasbourg</t>
        </is>
      </c>
      <c r="H13" s="8" t="inlineStr">
        <is>
          <t>Payé</t>
        </is>
      </c>
      <c r="I13" s="11" t="n">
        <v>3250</v>
      </c>
      <c r="J13" s="12" t="n">
        <v>0.2</v>
      </c>
      <c r="K13" s="15">
        <f>IF('Trésorerie'!$I13="","",'Trésorerie'!$I13*(1+IF('Trésorerie'!$J13="",0,'Trésorerie'!$J13)))</f>
        <v/>
      </c>
      <c r="L13" s="14">
        <f>IF('Trésorerie'!$F13="","",IF('Trésorerie'!$F13="Encaissement","Encaissement","Décaissement"))</f>
        <v/>
      </c>
      <c r="M13" s="15">
        <f>IF('Trésorerie'!$K13="","",IF('Trésorerie'!$L13="Encaissement",'Trésorerie'!$K13,-'Trésorerie'!$K13))</f>
        <v/>
      </c>
      <c r="N13" s="15">
        <f>IF('Trésorerie'!$A13="","",'Trésorerie'!$B$2+SUM('Trésorerie'!$M$6:'Trésorerie'!$M13))</f>
        <v/>
      </c>
      <c r="O13" s="14">
        <f>IF('Trésorerie'!$A13="","",IF(AND(NOT(ISBLANK('Trésorerie'!$B13)),'Trésorerie'!$B13&lt;TODAY(),'Trésorerie'!$H13&lt;&gt;"Payé",'Trésorerie'!$H13&lt;&gt;"Annulé"),"À relancer","OK"))</f>
        <v/>
      </c>
      <c r="P13" s="10" t="inlineStr">
        <is>
          <t>Encaissement client</t>
        </is>
      </c>
    </row>
    <row r="14">
      <c r="A14" s="8" t="n">
        <v>9</v>
      </c>
      <c r="B14" s="9" t="n">
        <v>46173</v>
      </c>
      <c r="C14" s="9" t="n">
        <v>46173</v>
      </c>
      <c r="D14" s="10" t="inlineStr">
        <is>
          <t>Salaires de l'équipe</t>
        </is>
      </c>
      <c r="E14" s="8" t="inlineStr">
        <is>
          <t>Salaires</t>
        </is>
      </c>
      <c r="F14" s="4">
        <f>IF('Trésorerie'!$E14="","",IFERROR(VLOOKUP('Trésorerie'!$E14,'Référentiels'!$A$2:$B$12,2,FALSE),"À catégoriser"))</f>
        <v/>
      </c>
      <c r="G14" s="10" t="inlineStr">
        <is>
          <t>Équipe interne - Rennes</t>
        </is>
      </c>
      <c r="H14" s="8" t="inlineStr">
        <is>
          <t>Payé</t>
        </is>
      </c>
      <c r="I14" s="11" t="n">
        <v>7800</v>
      </c>
      <c r="J14" s="12" t="n"/>
      <c r="K14" s="13">
        <f>IF('Trésorerie'!$I14="","",'Trésorerie'!$I14*(1+IF('Trésorerie'!$J14="",0,'Trésorerie'!$J14)))</f>
        <v/>
      </c>
      <c r="L14" s="4">
        <f>IF('Trésorerie'!$F14="","",IF('Trésorerie'!$F14="Encaissement","Encaissement","Décaissement"))</f>
        <v/>
      </c>
      <c r="M14" s="13">
        <f>IF('Trésorerie'!$K14="","",IF('Trésorerie'!$L14="Encaissement",'Trésorerie'!$K14,-'Trésorerie'!$K14))</f>
        <v/>
      </c>
      <c r="N14" s="13">
        <f>IF('Trésorerie'!$A14="","",'Trésorerie'!$B$2+SUM('Trésorerie'!$M$6:'Trésorerie'!$M14))</f>
        <v/>
      </c>
      <c r="O14" s="4">
        <f>IF('Trésorerie'!$A14="","",IF(AND(NOT(ISBLANK('Trésorerie'!$B14)),'Trésorerie'!$B14&lt;TODAY(),'Trésorerie'!$H14&lt;&gt;"Payé",'Trésorerie'!$H14&lt;&gt;"Annulé"),"À relancer","OK"))</f>
        <v/>
      </c>
      <c r="P14" s="10" t="inlineStr">
        <is>
          <t>Paie mensuelle TTC</t>
        </is>
      </c>
    </row>
    <row r="15">
      <c r="A15" s="8" t="n">
        <v>10</v>
      </c>
      <c r="B15" s="9" t="n">
        <v>46203</v>
      </c>
      <c r="C15" s="9" t="n"/>
      <c r="D15" s="10" t="inlineStr">
        <is>
          <t>Achat de matériel informatique</t>
        </is>
      </c>
      <c r="E15" s="8" t="inlineStr">
        <is>
          <t>Matériel</t>
        </is>
      </c>
      <c r="F15" s="14">
        <f>IF('Trésorerie'!$E15="","",IFERROR(VLOOKUP('Trésorerie'!$E15,'Référentiels'!$A$2:$B$12,2,FALSE),"À catégoriser"))</f>
        <v/>
      </c>
      <c r="G15" s="10" t="inlineStr">
        <is>
          <t>Maxime Tech - Montpellier</t>
        </is>
      </c>
      <c r="H15" s="8" t="inlineStr">
        <is>
          <t>Prévu</t>
        </is>
      </c>
      <c r="I15" s="11" t="n">
        <v>1450</v>
      </c>
      <c r="J15" s="12" t="n">
        <v>0.2</v>
      </c>
      <c r="K15" s="15">
        <f>IF('Trésorerie'!$I15="","",'Trésorerie'!$I15*(1+IF('Trésorerie'!$J15="",0,'Trésorerie'!$J15)))</f>
        <v/>
      </c>
      <c r="L15" s="14">
        <f>IF('Trésorerie'!$F15="","",IF('Trésorerie'!$F15="Encaissement","Encaissement","Décaissement"))</f>
        <v/>
      </c>
      <c r="M15" s="15">
        <f>IF('Trésorerie'!$K15="","",IF('Trésorerie'!$L15="Encaissement",'Trésorerie'!$K15,-'Trésorerie'!$K15))</f>
        <v/>
      </c>
      <c r="N15" s="15">
        <f>IF('Trésorerie'!$A15="","",'Trésorerie'!$B$2+SUM('Trésorerie'!$M$6:'Trésorerie'!$M15))</f>
        <v/>
      </c>
      <c r="O15" s="14">
        <f>IF('Trésorerie'!$A15="","",IF(AND(NOT(ISBLANK('Trésorerie'!$B15)),'Trésorerie'!$B15&lt;TODAY(),'Trésorerie'!$H15&lt;&gt;"Payé",'Trésorerie'!$H15&lt;&gt;"Annulé"),"À relancer","OK"))</f>
        <v/>
      </c>
      <c r="P15" s="10" t="inlineStr">
        <is>
          <t>Renouvellement postes</t>
        </is>
      </c>
    </row>
    <row r="16">
      <c r="A16" s="8" t="n"/>
      <c r="B16" s="9" t="n"/>
      <c r="C16" s="9" t="n"/>
      <c r="D16" s="10" t="n"/>
      <c r="E16" s="8" t="n"/>
      <c r="F16" s="4">
        <f>IF('Trésorerie'!$E16="","",IFERROR(VLOOKUP('Trésorerie'!$E16,'Référentiels'!$A$2:$B$12,2,FALSE),"À catégoriser"))</f>
        <v/>
      </c>
      <c r="G16" s="10" t="n"/>
      <c r="H16" s="8" t="n"/>
      <c r="I16" s="11" t="n"/>
      <c r="J16" s="12" t="n"/>
      <c r="K16" s="13">
        <f>IF('Trésorerie'!$I16="","",'Trésorerie'!$I16*(1+IF('Trésorerie'!$J16="",0,'Trésorerie'!$J16)))</f>
        <v/>
      </c>
      <c r="L16" s="4">
        <f>IF('Trésorerie'!$F16="","",IF('Trésorerie'!$F16="Encaissement","Encaissement","Décaissement"))</f>
        <v/>
      </c>
      <c r="M16" s="13">
        <f>IF('Trésorerie'!$K16="","",IF('Trésorerie'!$L16="Encaissement",'Trésorerie'!$K16,-'Trésorerie'!$K16))</f>
        <v/>
      </c>
      <c r="N16" s="13">
        <f>IF('Trésorerie'!$A16="","",'Trésorerie'!$B$2+SUM('Trésorerie'!$M$6:'Trésorerie'!$M16))</f>
        <v/>
      </c>
      <c r="O16" s="4">
        <f>IF('Trésorerie'!$A16="","",IF(AND(NOT(ISBLANK('Trésorerie'!$B16)),'Trésorerie'!$B16&lt;TODAY(),'Trésorerie'!$H16&lt;&gt;"Payé",'Trésorerie'!$H16&lt;&gt;"Annulé"),"À relancer","OK"))</f>
        <v/>
      </c>
      <c r="P16" s="10" t="n"/>
    </row>
    <row r="17">
      <c r="A17" s="8" t="n"/>
      <c r="B17" s="9" t="n"/>
      <c r="C17" s="9" t="n"/>
      <c r="D17" s="10" t="n"/>
      <c r="E17" s="8" t="n"/>
      <c r="F17" s="14">
        <f>IF('Trésorerie'!$E17="","",IFERROR(VLOOKUP('Trésorerie'!$E17,'Référentiels'!$A$2:$B$12,2,FALSE),"À catégoriser"))</f>
        <v/>
      </c>
      <c r="G17" s="10" t="n"/>
      <c r="H17" s="8" t="n"/>
      <c r="I17" s="11" t="n"/>
      <c r="J17" s="12" t="n"/>
      <c r="K17" s="15">
        <f>IF('Trésorerie'!$I17="","",'Trésorerie'!$I17*(1+IF('Trésorerie'!$J17="",0,'Trésorerie'!$J17)))</f>
        <v/>
      </c>
      <c r="L17" s="14">
        <f>IF('Trésorerie'!$F17="","",IF('Trésorerie'!$F17="Encaissement","Encaissement","Décaissement"))</f>
        <v/>
      </c>
      <c r="M17" s="15">
        <f>IF('Trésorerie'!$K17="","",IF('Trésorerie'!$L17="Encaissement",'Trésorerie'!$K17,-'Trésorerie'!$K17))</f>
        <v/>
      </c>
      <c r="N17" s="15">
        <f>IF('Trésorerie'!$A17="","",'Trésorerie'!$B$2+SUM('Trésorerie'!$M$6:'Trésorerie'!$M17))</f>
        <v/>
      </c>
      <c r="O17" s="14">
        <f>IF('Trésorerie'!$A17="","",IF(AND(NOT(ISBLANK('Trésorerie'!$B17)),'Trésorerie'!$B17&lt;TODAY(),'Trésorerie'!$H17&lt;&gt;"Payé",'Trésorerie'!$H17&lt;&gt;"Annulé"),"À relancer","OK"))</f>
        <v/>
      </c>
      <c r="P17" s="10" t="n"/>
    </row>
    <row r="18">
      <c r="A18" s="8" t="n"/>
      <c r="B18" s="9" t="n"/>
      <c r="C18" s="9" t="n"/>
      <c r="D18" s="10" t="n"/>
      <c r="E18" s="8" t="n"/>
      <c r="F18" s="4">
        <f>IF('Trésorerie'!$E18="","",IFERROR(VLOOKUP('Trésorerie'!$E18,'Référentiels'!$A$2:$B$12,2,FALSE),"À catégoriser"))</f>
        <v/>
      </c>
      <c r="G18" s="10" t="n"/>
      <c r="H18" s="8" t="n"/>
      <c r="I18" s="11" t="n"/>
      <c r="J18" s="12" t="n"/>
      <c r="K18" s="13">
        <f>IF('Trésorerie'!$I18="","",'Trésorerie'!$I18*(1+IF('Trésorerie'!$J18="",0,'Trésorerie'!$J18)))</f>
        <v/>
      </c>
      <c r="L18" s="4">
        <f>IF('Trésorerie'!$F18="","",IF('Trésorerie'!$F18="Encaissement","Encaissement","Décaissement"))</f>
        <v/>
      </c>
      <c r="M18" s="13">
        <f>IF('Trésorerie'!$K18="","",IF('Trésorerie'!$L18="Encaissement",'Trésorerie'!$K18,-'Trésorerie'!$K18))</f>
        <v/>
      </c>
      <c r="N18" s="13">
        <f>IF('Trésorerie'!$A18="","",'Trésorerie'!$B$2+SUM('Trésorerie'!$M$6:'Trésorerie'!$M18))</f>
        <v/>
      </c>
      <c r="O18" s="4">
        <f>IF('Trésorerie'!$A18="","",IF(AND(NOT(ISBLANK('Trésorerie'!$B18)),'Trésorerie'!$B18&lt;TODAY(),'Trésorerie'!$H18&lt;&gt;"Payé",'Trésorerie'!$H18&lt;&gt;"Annulé"),"À relancer","OK"))</f>
        <v/>
      </c>
      <c r="P18" s="10" t="n"/>
    </row>
    <row r="19">
      <c r="A19" s="8" t="n"/>
      <c r="B19" s="9" t="n"/>
      <c r="C19" s="9" t="n"/>
      <c r="D19" s="10" t="n"/>
      <c r="E19" s="8" t="n"/>
      <c r="F19" s="14">
        <f>IF('Trésorerie'!$E19="","",IFERROR(VLOOKUP('Trésorerie'!$E19,'Référentiels'!$A$2:$B$12,2,FALSE),"À catégoriser"))</f>
        <v/>
      </c>
      <c r="G19" s="10" t="n"/>
      <c r="H19" s="8" t="n"/>
      <c r="I19" s="11" t="n"/>
      <c r="J19" s="12" t="n"/>
      <c r="K19" s="15">
        <f>IF('Trésorerie'!$I19="","",'Trésorerie'!$I19*(1+IF('Trésorerie'!$J19="",0,'Trésorerie'!$J19)))</f>
        <v/>
      </c>
      <c r="L19" s="14">
        <f>IF('Trésorerie'!$F19="","",IF('Trésorerie'!$F19="Encaissement","Encaissement","Décaissement"))</f>
        <v/>
      </c>
      <c r="M19" s="15">
        <f>IF('Trésorerie'!$K19="","",IF('Trésorerie'!$L19="Encaissement",'Trésorerie'!$K19,-'Trésorerie'!$K19))</f>
        <v/>
      </c>
      <c r="N19" s="15">
        <f>IF('Trésorerie'!$A19="","",'Trésorerie'!$B$2+SUM('Trésorerie'!$M$6:'Trésorerie'!$M19))</f>
        <v/>
      </c>
      <c r="O19" s="14">
        <f>IF('Trésorerie'!$A19="","",IF(AND(NOT(ISBLANK('Trésorerie'!$B19)),'Trésorerie'!$B19&lt;TODAY(),'Trésorerie'!$H19&lt;&gt;"Payé",'Trésorerie'!$H19&lt;&gt;"Annulé"),"À relancer","OK"))</f>
        <v/>
      </c>
      <c r="P19" s="10" t="n"/>
    </row>
    <row r="20">
      <c r="A20" s="8" t="n"/>
      <c r="B20" s="9" t="n"/>
      <c r="C20" s="9" t="n"/>
      <c r="D20" s="10" t="n"/>
      <c r="E20" s="8" t="n"/>
      <c r="F20" s="4">
        <f>IF('Trésorerie'!$E20="","",IFERROR(VLOOKUP('Trésorerie'!$E20,'Référentiels'!$A$2:$B$12,2,FALSE),"À catégoriser"))</f>
        <v/>
      </c>
      <c r="G20" s="10" t="n"/>
      <c r="H20" s="8" t="n"/>
      <c r="I20" s="11" t="n"/>
      <c r="J20" s="12" t="n"/>
      <c r="K20" s="13">
        <f>IF('Trésorerie'!$I20="","",'Trésorerie'!$I20*(1+IF('Trésorerie'!$J20="",0,'Trésorerie'!$J20)))</f>
        <v/>
      </c>
      <c r="L20" s="4">
        <f>IF('Trésorerie'!$F20="","",IF('Trésorerie'!$F20="Encaissement","Encaissement","Décaissement"))</f>
        <v/>
      </c>
      <c r="M20" s="13">
        <f>IF('Trésorerie'!$K20="","",IF('Trésorerie'!$L20="Encaissement",'Trésorerie'!$K20,-'Trésorerie'!$K20))</f>
        <v/>
      </c>
      <c r="N20" s="13">
        <f>IF('Trésorerie'!$A20="","",'Trésorerie'!$B$2+SUM('Trésorerie'!$M$6:'Trésorerie'!$M20))</f>
        <v/>
      </c>
      <c r="O20" s="4">
        <f>IF('Trésorerie'!$A20="","",IF(AND(NOT(ISBLANK('Trésorerie'!$B20)),'Trésorerie'!$B20&lt;TODAY(),'Trésorerie'!$H20&lt;&gt;"Payé",'Trésorerie'!$H20&lt;&gt;"Annulé"),"À relancer","OK"))</f>
        <v/>
      </c>
      <c r="P20" s="10" t="n"/>
    </row>
    <row r="21">
      <c r="A21" s="8" t="n"/>
      <c r="B21" s="9" t="n"/>
      <c r="C21" s="9" t="n"/>
      <c r="D21" s="10" t="n"/>
      <c r="E21" s="8" t="n"/>
      <c r="F21" s="14">
        <f>IF('Trésorerie'!$E21="","",IFERROR(VLOOKUP('Trésorerie'!$E21,'Référentiels'!$A$2:$B$12,2,FALSE),"À catégoriser"))</f>
        <v/>
      </c>
      <c r="G21" s="10" t="n"/>
      <c r="H21" s="8" t="n"/>
      <c r="I21" s="11" t="n"/>
      <c r="J21" s="12" t="n"/>
      <c r="K21" s="15">
        <f>IF('Trésorerie'!$I21="","",'Trésorerie'!$I21*(1+IF('Trésorerie'!$J21="",0,'Trésorerie'!$J21)))</f>
        <v/>
      </c>
      <c r="L21" s="14">
        <f>IF('Trésorerie'!$F21="","",IF('Trésorerie'!$F21="Encaissement","Encaissement","Décaissement"))</f>
        <v/>
      </c>
      <c r="M21" s="15">
        <f>IF('Trésorerie'!$K21="","",IF('Trésorerie'!$L21="Encaissement",'Trésorerie'!$K21,-'Trésorerie'!$K21))</f>
        <v/>
      </c>
      <c r="N21" s="15">
        <f>IF('Trésorerie'!$A21="","",'Trésorerie'!$B$2+SUM('Trésorerie'!$M$6:'Trésorerie'!$M21))</f>
        <v/>
      </c>
      <c r="O21" s="14">
        <f>IF('Trésorerie'!$A21="","",IF(AND(NOT(ISBLANK('Trésorerie'!$B21)),'Trésorerie'!$B21&lt;TODAY(),'Trésorerie'!$H21&lt;&gt;"Payé",'Trésorerie'!$H21&lt;&gt;"Annulé"),"À relancer","OK"))</f>
        <v/>
      </c>
      <c r="P21" s="10" t="n"/>
    </row>
    <row r="22">
      <c r="A22" s="8" t="n"/>
      <c r="B22" s="9" t="n"/>
      <c r="C22" s="9" t="n"/>
      <c r="D22" s="10" t="n"/>
      <c r="E22" s="8" t="n"/>
      <c r="F22" s="4">
        <f>IF('Trésorerie'!$E22="","",IFERROR(VLOOKUP('Trésorerie'!$E22,'Référentiels'!$A$2:$B$12,2,FALSE),"À catégoriser"))</f>
        <v/>
      </c>
      <c r="G22" s="10" t="n"/>
      <c r="H22" s="8" t="n"/>
      <c r="I22" s="11" t="n"/>
      <c r="J22" s="12" t="n"/>
      <c r="K22" s="13">
        <f>IF('Trésorerie'!$I22="","",'Trésorerie'!$I22*(1+IF('Trésorerie'!$J22="",0,'Trésorerie'!$J22)))</f>
        <v/>
      </c>
      <c r="L22" s="4">
        <f>IF('Trésorerie'!$F22="","",IF('Trésorerie'!$F22="Encaissement","Encaissement","Décaissement"))</f>
        <v/>
      </c>
      <c r="M22" s="13">
        <f>IF('Trésorerie'!$K22="","",IF('Trésorerie'!$L22="Encaissement",'Trésorerie'!$K22,-'Trésorerie'!$K22))</f>
        <v/>
      </c>
      <c r="N22" s="13">
        <f>IF('Trésorerie'!$A22="","",'Trésorerie'!$B$2+SUM('Trésorerie'!$M$6:'Trésorerie'!$M22))</f>
        <v/>
      </c>
      <c r="O22" s="4">
        <f>IF('Trésorerie'!$A22="","",IF(AND(NOT(ISBLANK('Trésorerie'!$B22)),'Trésorerie'!$B22&lt;TODAY(),'Trésorerie'!$H22&lt;&gt;"Payé",'Trésorerie'!$H22&lt;&gt;"Annulé"),"À relancer","OK"))</f>
        <v/>
      </c>
      <c r="P22" s="10" t="n"/>
    </row>
    <row r="23">
      <c r="A23" s="8" t="n"/>
      <c r="B23" s="9" t="n"/>
      <c r="C23" s="9" t="n"/>
      <c r="D23" s="10" t="n"/>
      <c r="E23" s="8" t="n"/>
      <c r="F23" s="14">
        <f>IF('Trésorerie'!$E23="","",IFERROR(VLOOKUP('Trésorerie'!$E23,'Référentiels'!$A$2:$B$12,2,FALSE),"À catégoriser"))</f>
        <v/>
      </c>
      <c r="G23" s="10" t="n"/>
      <c r="H23" s="8" t="n"/>
      <c r="I23" s="11" t="n"/>
      <c r="J23" s="12" t="n"/>
      <c r="K23" s="15">
        <f>IF('Trésorerie'!$I23="","",'Trésorerie'!$I23*(1+IF('Trésorerie'!$J23="",0,'Trésorerie'!$J23)))</f>
        <v/>
      </c>
      <c r="L23" s="14">
        <f>IF('Trésorerie'!$F23="","",IF('Trésorerie'!$F23="Encaissement","Encaissement","Décaissement"))</f>
        <v/>
      </c>
      <c r="M23" s="15">
        <f>IF('Trésorerie'!$K23="","",IF('Trésorerie'!$L23="Encaissement",'Trésorerie'!$K23,-'Trésorerie'!$K23))</f>
        <v/>
      </c>
      <c r="N23" s="15">
        <f>IF('Trésorerie'!$A23="","",'Trésorerie'!$B$2+SUM('Trésorerie'!$M$6:'Trésorerie'!$M23))</f>
        <v/>
      </c>
      <c r="O23" s="14">
        <f>IF('Trésorerie'!$A23="","",IF(AND(NOT(ISBLANK('Trésorerie'!$B23)),'Trésorerie'!$B23&lt;TODAY(),'Trésorerie'!$H23&lt;&gt;"Payé",'Trésorerie'!$H23&lt;&gt;"Annulé"),"À relancer","OK"))</f>
        <v/>
      </c>
      <c r="P23" s="10" t="n"/>
    </row>
    <row r="24">
      <c r="A24" s="8" t="n"/>
      <c r="B24" s="9" t="n"/>
      <c r="C24" s="9" t="n"/>
      <c r="D24" s="10" t="n"/>
      <c r="E24" s="8" t="n"/>
      <c r="F24" s="4">
        <f>IF('Trésorerie'!$E24="","",IFERROR(VLOOKUP('Trésorerie'!$E24,'Référentiels'!$A$2:$B$12,2,FALSE),"À catégoriser"))</f>
        <v/>
      </c>
      <c r="G24" s="10" t="n"/>
      <c r="H24" s="8" t="n"/>
      <c r="I24" s="11" t="n"/>
      <c r="J24" s="12" t="n"/>
      <c r="K24" s="13">
        <f>IF('Trésorerie'!$I24="","",'Trésorerie'!$I24*(1+IF('Trésorerie'!$J24="",0,'Trésorerie'!$J24)))</f>
        <v/>
      </c>
      <c r="L24" s="4">
        <f>IF('Trésorerie'!$F24="","",IF('Trésorerie'!$F24="Encaissement","Encaissement","Décaissement"))</f>
        <v/>
      </c>
      <c r="M24" s="13">
        <f>IF('Trésorerie'!$K24="","",IF('Trésorerie'!$L24="Encaissement",'Trésorerie'!$K24,-'Trésorerie'!$K24))</f>
        <v/>
      </c>
      <c r="N24" s="13">
        <f>IF('Trésorerie'!$A24="","",'Trésorerie'!$B$2+SUM('Trésorerie'!$M$6:'Trésorerie'!$M24))</f>
        <v/>
      </c>
      <c r="O24" s="4">
        <f>IF('Trésorerie'!$A24="","",IF(AND(NOT(ISBLANK('Trésorerie'!$B24)),'Trésorerie'!$B24&lt;TODAY(),'Trésorerie'!$H24&lt;&gt;"Payé",'Trésorerie'!$H24&lt;&gt;"Annulé"),"À relancer","OK"))</f>
        <v/>
      </c>
      <c r="P24" s="10" t="n"/>
    </row>
    <row r="25">
      <c r="A25" s="8" t="n"/>
      <c r="B25" s="9" t="n"/>
      <c r="C25" s="9" t="n"/>
      <c r="D25" s="10" t="n"/>
      <c r="E25" s="8" t="n"/>
      <c r="F25" s="14">
        <f>IF('Trésorerie'!$E25="","",IFERROR(VLOOKUP('Trésorerie'!$E25,'Référentiels'!$A$2:$B$12,2,FALSE),"À catégoriser"))</f>
        <v/>
      </c>
      <c r="G25" s="10" t="n"/>
      <c r="H25" s="8" t="n"/>
      <c r="I25" s="11" t="n"/>
      <c r="J25" s="12" t="n"/>
      <c r="K25" s="15">
        <f>IF('Trésorerie'!$I25="","",'Trésorerie'!$I25*(1+IF('Trésorerie'!$J25="",0,'Trésorerie'!$J25)))</f>
        <v/>
      </c>
      <c r="L25" s="14">
        <f>IF('Trésorerie'!$F25="","",IF('Trésorerie'!$F25="Encaissement","Encaissement","Décaissement"))</f>
        <v/>
      </c>
      <c r="M25" s="15">
        <f>IF('Trésorerie'!$K25="","",IF('Trésorerie'!$L25="Encaissement",'Trésorerie'!$K25,-'Trésorerie'!$K25))</f>
        <v/>
      </c>
      <c r="N25" s="15">
        <f>IF('Trésorerie'!$A25="","",'Trésorerie'!$B$2+SUM('Trésorerie'!$M$6:'Trésorerie'!$M25))</f>
        <v/>
      </c>
      <c r="O25" s="14">
        <f>IF('Trésorerie'!$A25="","",IF(AND(NOT(ISBLANK('Trésorerie'!$B25)),'Trésorerie'!$B25&lt;TODAY(),'Trésorerie'!$H25&lt;&gt;"Payé",'Trésorerie'!$H25&lt;&gt;"Annulé"),"À relancer","OK"))</f>
        <v/>
      </c>
      <c r="P25" s="10" t="n"/>
    </row>
    <row r="26">
      <c r="A26" s="8" t="n"/>
      <c r="B26" s="9" t="n"/>
      <c r="C26" s="9" t="n"/>
      <c r="D26" s="10" t="n"/>
      <c r="E26" s="8" t="n"/>
      <c r="F26" s="4">
        <f>IF('Trésorerie'!$E26="","",IFERROR(VLOOKUP('Trésorerie'!$E26,'Référentiels'!$A$2:$B$12,2,FALSE),"À catégoriser"))</f>
        <v/>
      </c>
      <c r="G26" s="10" t="n"/>
      <c r="H26" s="8" t="n"/>
      <c r="I26" s="11" t="n"/>
      <c r="J26" s="12" t="n"/>
      <c r="K26" s="13">
        <f>IF('Trésorerie'!$I26="","",'Trésorerie'!$I26*(1+IF('Trésorerie'!$J26="",0,'Trésorerie'!$J26)))</f>
        <v/>
      </c>
      <c r="L26" s="4">
        <f>IF('Trésorerie'!$F26="","",IF('Trésorerie'!$F26="Encaissement","Encaissement","Décaissement"))</f>
        <v/>
      </c>
      <c r="M26" s="13">
        <f>IF('Trésorerie'!$K26="","",IF('Trésorerie'!$L26="Encaissement",'Trésorerie'!$K26,-'Trésorerie'!$K26))</f>
        <v/>
      </c>
      <c r="N26" s="13">
        <f>IF('Trésorerie'!$A26="","",'Trésorerie'!$B$2+SUM('Trésorerie'!$M$6:'Trésorerie'!$M26))</f>
        <v/>
      </c>
      <c r="O26" s="4">
        <f>IF('Trésorerie'!$A26="","",IF(AND(NOT(ISBLANK('Trésorerie'!$B26)),'Trésorerie'!$B26&lt;TODAY(),'Trésorerie'!$H26&lt;&gt;"Payé",'Trésorerie'!$H26&lt;&gt;"Annulé"),"À relancer","OK"))</f>
        <v/>
      </c>
      <c r="P26" s="10" t="n"/>
    </row>
    <row r="27">
      <c r="A27" s="8" t="n"/>
      <c r="B27" s="9" t="n"/>
      <c r="C27" s="9" t="n"/>
      <c r="D27" s="10" t="n"/>
      <c r="E27" s="8" t="n"/>
      <c r="F27" s="14">
        <f>IF('Trésorerie'!$E27="","",IFERROR(VLOOKUP('Trésorerie'!$E27,'Référentiels'!$A$2:$B$12,2,FALSE),"À catégoriser"))</f>
        <v/>
      </c>
      <c r="G27" s="10" t="n"/>
      <c r="H27" s="8" t="n"/>
      <c r="I27" s="11" t="n"/>
      <c r="J27" s="12" t="n"/>
      <c r="K27" s="15">
        <f>IF('Trésorerie'!$I27="","",'Trésorerie'!$I27*(1+IF('Trésorerie'!$J27="",0,'Trésorerie'!$J27)))</f>
        <v/>
      </c>
      <c r="L27" s="14">
        <f>IF('Trésorerie'!$F27="","",IF('Trésorerie'!$F27="Encaissement","Encaissement","Décaissement"))</f>
        <v/>
      </c>
      <c r="M27" s="15">
        <f>IF('Trésorerie'!$K27="","",IF('Trésorerie'!$L27="Encaissement",'Trésorerie'!$K27,-'Trésorerie'!$K27))</f>
        <v/>
      </c>
      <c r="N27" s="15">
        <f>IF('Trésorerie'!$A27="","",'Trésorerie'!$B$2+SUM('Trésorerie'!$M$6:'Trésorerie'!$M27))</f>
        <v/>
      </c>
      <c r="O27" s="14">
        <f>IF('Trésorerie'!$A27="","",IF(AND(NOT(ISBLANK('Trésorerie'!$B27)),'Trésorerie'!$B27&lt;TODAY(),'Trésorerie'!$H27&lt;&gt;"Payé",'Trésorerie'!$H27&lt;&gt;"Annulé"),"À relancer","OK"))</f>
        <v/>
      </c>
      <c r="P27" s="10" t="n"/>
    </row>
    <row r="28">
      <c r="A28" s="8" t="n"/>
      <c r="B28" s="9" t="n"/>
      <c r="C28" s="9" t="n"/>
      <c r="D28" s="10" t="n"/>
      <c r="E28" s="8" t="n"/>
      <c r="F28" s="4">
        <f>IF('Trésorerie'!$E28="","",IFERROR(VLOOKUP('Trésorerie'!$E28,'Référentiels'!$A$2:$B$12,2,FALSE),"À catégoriser"))</f>
        <v/>
      </c>
      <c r="G28" s="10" t="n"/>
      <c r="H28" s="8" t="n"/>
      <c r="I28" s="11" t="n"/>
      <c r="J28" s="12" t="n"/>
      <c r="K28" s="13">
        <f>IF('Trésorerie'!$I28="","",'Trésorerie'!$I28*(1+IF('Trésorerie'!$J28="",0,'Trésorerie'!$J28)))</f>
        <v/>
      </c>
      <c r="L28" s="4">
        <f>IF('Trésorerie'!$F28="","",IF('Trésorerie'!$F28="Encaissement","Encaissement","Décaissement"))</f>
        <v/>
      </c>
      <c r="M28" s="13">
        <f>IF('Trésorerie'!$K28="","",IF('Trésorerie'!$L28="Encaissement",'Trésorerie'!$K28,-'Trésorerie'!$K28))</f>
        <v/>
      </c>
      <c r="N28" s="13">
        <f>IF('Trésorerie'!$A28="","",'Trésorerie'!$B$2+SUM('Trésorerie'!$M$6:'Trésorerie'!$M28))</f>
        <v/>
      </c>
      <c r="O28" s="4">
        <f>IF('Trésorerie'!$A28="","",IF(AND(NOT(ISBLANK('Trésorerie'!$B28)),'Trésorerie'!$B28&lt;TODAY(),'Trésorerie'!$H28&lt;&gt;"Payé",'Trésorerie'!$H28&lt;&gt;"Annulé"),"À relancer","OK"))</f>
        <v/>
      </c>
      <c r="P28" s="10" t="n"/>
    </row>
    <row r="29">
      <c r="A29" s="8" t="n"/>
      <c r="B29" s="9" t="n"/>
      <c r="C29" s="9" t="n"/>
      <c r="D29" s="10" t="n"/>
      <c r="E29" s="8" t="n"/>
      <c r="F29" s="14">
        <f>IF('Trésorerie'!$E29="","",IFERROR(VLOOKUP('Trésorerie'!$E29,'Référentiels'!$A$2:$B$12,2,FALSE),"À catégoriser"))</f>
        <v/>
      </c>
      <c r="G29" s="10" t="n"/>
      <c r="H29" s="8" t="n"/>
      <c r="I29" s="11" t="n"/>
      <c r="J29" s="12" t="n"/>
      <c r="K29" s="15">
        <f>IF('Trésorerie'!$I29="","",'Trésorerie'!$I29*(1+IF('Trésorerie'!$J29="",0,'Trésorerie'!$J29)))</f>
        <v/>
      </c>
      <c r="L29" s="14">
        <f>IF('Trésorerie'!$F29="","",IF('Trésorerie'!$F29="Encaissement","Encaissement","Décaissement"))</f>
        <v/>
      </c>
      <c r="M29" s="15">
        <f>IF('Trésorerie'!$K29="","",IF('Trésorerie'!$L29="Encaissement",'Trésorerie'!$K29,-'Trésorerie'!$K29))</f>
        <v/>
      </c>
      <c r="N29" s="15">
        <f>IF('Trésorerie'!$A29="","",'Trésorerie'!$B$2+SUM('Trésorerie'!$M$6:'Trésorerie'!$M29))</f>
        <v/>
      </c>
      <c r="O29" s="14">
        <f>IF('Trésorerie'!$A29="","",IF(AND(NOT(ISBLANK('Trésorerie'!$B29)),'Trésorerie'!$B29&lt;TODAY(),'Trésorerie'!$H29&lt;&gt;"Payé",'Trésorerie'!$H29&lt;&gt;"Annulé"),"À relancer","OK"))</f>
        <v/>
      </c>
      <c r="P29" s="10" t="n"/>
    </row>
    <row r="30">
      <c r="A30" s="8" t="n"/>
      <c r="B30" s="9" t="n"/>
      <c r="C30" s="9" t="n"/>
      <c r="D30" s="10" t="n"/>
      <c r="E30" s="8" t="n"/>
      <c r="F30" s="4">
        <f>IF('Trésorerie'!$E30="","",IFERROR(VLOOKUP('Trésorerie'!$E30,'Référentiels'!$A$2:$B$12,2,FALSE),"À catégoriser"))</f>
        <v/>
      </c>
      <c r="G30" s="10" t="n"/>
      <c r="H30" s="8" t="n"/>
      <c r="I30" s="11" t="n"/>
      <c r="J30" s="12" t="n"/>
      <c r="K30" s="13">
        <f>IF('Trésorerie'!$I30="","",'Trésorerie'!$I30*(1+IF('Trésorerie'!$J30="",0,'Trésorerie'!$J30)))</f>
        <v/>
      </c>
      <c r="L30" s="4">
        <f>IF('Trésorerie'!$F30="","",IF('Trésorerie'!$F30="Encaissement","Encaissement","Décaissement"))</f>
        <v/>
      </c>
      <c r="M30" s="13">
        <f>IF('Trésorerie'!$K30="","",IF('Trésorerie'!$L30="Encaissement",'Trésorerie'!$K30,-'Trésorerie'!$K30))</f>
        <v/>
      </c>
      <c r="N30" s="13">
        <f>IF('Trésorerie'!$A30="","",'Trésorerie'!$B$2+SUM('Trésorerie'!$M$6:'Trésorerie'!$M30))</f>
        <v/>
      </c>
      <c r="O30" s="4">
        <f>IF('Trésorerie'!$A30="","",IF(AND(NOT(ISBLANK('Trésorerie'!$B30)),'Trésorerie'!$B30&lt;TODAY(),'Trésorerie'!$H30&lt;&gt;"Payé",'Trésorerie'!$H30&lt;&gt;"Annulé"),"À relancer","OK"))</f>
        <v/>
      </c>
      <c r="P30" s="10" t="n"/>
    </row>
    <row r="31">
      <c r="A31" s="8" t="n"/>
      <c r="B31" s="9" t="n"/>
      <c r="C31" s="9" t="n"/>
      <c r="D31" s="10" t="n"/>
      <c r="E31" s="8" t="n"/>
      <c r="F31" s="14">
        <f>IF('Trésorerie'!$E31="","",IFERROR(VLOOKUP('Trésorerie'!$E31,'Référentiels'!$A$2:$B$12,2,FALSE),"À catégoriser"))</f>
        <v/>
      </c>
      <c r="G31" s="10" t="n"/>
      <c r="H31" s="8" t="n"/>
      <c r="I31" s="11" t="n"/>
      <c r="J31" s="12" t="n"/>
      <c r="K31" s="15">
        <f>IF('Trésorerie'!$I31="","",'Trésorerie'!$I31*(1+IF('Trésorerie'!$J31="",0,'Trésorerie'!$J31)))</f>
        <v/>
      </c>
      <c r="L31" s="14">
        <f>IF('Trésorerie'!$F31="","",IF('Trésorerie'!$F31="Encaissement","Encaissement","Décaissement"))</f>
        <v/>
      </c>
      <c r="M31" s="15">
        <f>IF('Trésorerie'!$K31="","",IF('Trésorerie'!$L31="Encaissement",'Trésorerie'!$K31,-'Trésorerie'!$K31))</f>
        <v/>
      </c>
      <c r="N31" s="15">
        <f>IF('Trésorerie'!$A31="","",'Trésorerie'!$B$2+SUM('Trésorerie'!$M$6:'Trésorerie'!$M31))</f>
        <v/>
      </c>
      <c r="O31" s="14">
        <f>IF('Trésorerie'!$A31="","",IF(AND(NOT(ISBLANK('Trésorerie'!$B31)),'Trésorerie'!$B31&lt;TODAY(),'Trésorerie'!$H31&lt;&gt;"Payé",'Trésorerie'!$H31&lt;&gt;"Annulé"),"À relancer","OK"))</f>
        <v/>
      </c>
      <c r="P31" s="10" t="n"/>
    </row>
    <row r="32">
      <c r="A32" s="8" t="n"/>
      <c r="B32" s="9" t="n"/>
      <c r="C32" s="9" t="n"/>
      <c r="D32" s="10" t="n"/>
      <c r="E32" s="8" t="n"/>
      <c r="F32" s="4">
        <f>IF('Trésorerie'!$E32="","",IFERROR(VLOOKUP('Trésorerie'!$E32,'Référentiels'!$A$2:$B$12,2,FALSE),"À catégoriser"))</f>
        <v/>
      </c>
      <c r="G32" s="10" t="n"/>
      <c r="H32" s="8" t="n"/>
      <c r="I32" s="11" t="n"/>
      <c r="J32" s="12" t="n"/>
      <c r="K32" s="13">
        <f>IF('Trésorerie'!$I32="","",'Trésorerie'!$I32*(1+IF('Trésorerie'!$J32="",0,'Trésorerie'!$J32)))</f>
        <v/>
      </c>
      <c r="L32" s="4">
        <f>IF('Trésorerie'!$F32="","",IF('Trésorerie'!$F32="Encaissement","Encaissement","Décaissement"))</f>
        <v/>
      </c>
      <c r="M32" s="13">
        <f>IF('Trésorerie'!$K32="","",IF('Trésorerie'!$L32="Encaissement",'Trésorerie'!$K32,-'Trésorerie'!$K32))</f>
        <v/>
      </c>
      <c r="N32" s="13">
        <f>IF('Trésorerie'!$A32="","",'Trésorerie'!$B$2+SUM('Trésorerie'!$M$6:'Trésorerie'!$M32))</f>
        <v/>
      </c>
      <c r="O32" s="4">
        <f>IF('Trésorerie'!$A32="","",IF(AND(NOT(ISBLANK('Trésorerie'!$B32)),'Trésorerie'!$B32&lt;TODAY(),'Trésorerie'!$H32&lt;&gt;"Payé",'Trésorerie'!$H32&lt;&gt;"Annulé"),"À relancer","OK"))</f>
        <v/>
      </c>
      <c r="P32" s="10" t="n"/>
    </row>
    <row r="33">
      <c r="A33" s="8" t="n"/>
      <c r="B33" s="9" t="n"/>
      <c r="C33" s="9" t="n"/>
      <c r="D33" s="10" t="n"/>
      <c r="E33" s="8" t="n"/>
      <c r="F33" s="14">
        <f>IF('Trésorerie'!$E33="","",IFERROR(VLOOKUP('Trésorerie'!$E33,'Référentiels'!$A$2:$B$12,2,FALSE),"À catégoriser"))</f>
        <v/>
      </c>
      <c r="G33" s="10" t="n"/>
      <c r="H33" s="8" t="n"/>
      <c r="I33" s="11" t="n"/>
      <c r="J33" s="12" t="n"/>
      <c r="K33" s="15">
        <f>IF('Trésorerie'!$I33="","",'Trésorerie'!$I33*(1+IF('Trésorerie'!$J33="",0,'Trésorerie'!$J33)))</f>
        <v/>
      </c>
      <c r="L33" s="14">
        <f>IF('Trésorerie'!$F33="","",IF('Trésorerie'!$F33="Encaissement","Encaissement","Décaissement"))</f>
        <v/>
      </c>
      <c r="M33" s="15">
        <f>IF('Trésorerie'!$K33="","",IF('Trésorerie'!$L33="Encaissement",'Trésorerie'!$K33,-'Trésorerie'!$K33))</f>
        <v/>
      </c>
      <c r="N33" s="15">
        <f>IF('Trésorerie'!$A33="","",'Trésorerie'!$B$2+SUM('Trésorerie'!$M$6:'Trésorerie'!$M33))</f>
        <v/>
      </c>
      <c r="O33" s="14">
        <f>IF('Trésorerie'!$A33="","",IF(AND(NOT(ISBLANK('Trésorerie'!$B33)),'Trésorerie'!$B33&lt;TODAY(),'Trésorerie'!$H33&lt;&gt;"Payé",'Trésorerie'!$H33&lt;&gt;"Annulé"),"À relancer","OK"))</f>
        <v/>
      </c>
      <c r="P33" s="10" t="n"/>
    </row>
    <row r="34">
      <c r="A34" s="8" t="n"/>
      <c r="B34" s="9" t="n"/>
      <c r="C34" s="9" t="n"/>
      <c r="D34" s="10" t="n"/>
      <c r="E34" s="8" t="n"/>
      <c r="F34" s="4">
        <f>IF('Trésorerie'!$E34="","",IFERROR(VLOOKUP('Trésorerie'!$E34,'Référentiels'!$A$2:$B$12,2,FALSE),"À catégoriser"))</f>
        <v/>
      </c>
      <c r="G34" s="10" t="n"/>
      <c r="H34" s="8" t="n"/>
      <c r="I34" s="11" t="n"/>
      <c r="J34" s="12" t="n"/>
      <c r="K34" s="13">
        <f>IF('Trésorerie'!$I34="","",'Trésorerie'!$I34*(1+IF('Trésorerie'!$J34="",0,'Trésorerie'!$J34)))</f>
        <v/>
      </c>
      <c r="L34" s="4">
        <f>IF('Trésorerie'!$F34="","",IF('Trésorerie'!$F34="Encaissement","Encaissement","Décaissement"))</f>
        <v/>
      </c>
      <c r="M34" s="13">
        <f>IF('Trésorerie'!$K34="","",IF('Trésorerie'!$L34="Encaissement",'Trésorerie'!$K34,-'Trésorerie'!$K34))</f>
        <v/>
      </c>
      <c r="N34" s="13">
        <f>IF('Trésorerie'!$A34="","",'Trésorerie'!$B$2+SUM('Trésorerie'!$M$6:'Trésorerie'!$M34))</f>
        <v/>
      </c>
      <c r="O34" s="4">
        <f>IF('Trésorerie'!$A34="","",IF(AND(NOT(ISBLANK('Trésorerie'!$B34)),'Trésorerie'!$B34&lt;TODAY(),'Trésorerie'!$H34&lt;&gt;"Payé",'Trésorerie'!$H34&lt;&gt;"Annulé"),"À relancer","OK"))</f>
        <v/>
      </c>
      <c r="P34" s="10" t="n"/>
    </row>
    <row r="35">
      <c r="A35" s="8" t="n"/>
      <c r="B35" s="9" t="n"/>
      <c r="C35" s="9" t="n"/>
      <c r="D35" s="10" t="n"/>
      <c r="E35" s="8" t="n"/>
      <c r="F35" s="14">
        <f>IF('Trésorerie'!$E35="","",IFERROR(VLOOKUP('Trésorerie'!$E35,'Référentiels'!$A$2:$B$12,2,FALSE),"À catégoriser"))</f>
        <v/>
      </c>
      <c r="G35" s="10" t="n"/>
      <c r="H35" s="8" t="n"/>
      <c r="I35" s="11" t="n"/>
      <c r="J35" s="12" t="n"/>
      <c r="K35" s="15">
        <f>IF('Trésorerie'!$I35="","",'Trésorerie'!$I35*(1+IF('Trésorerie'!$J35="",0,'Trésorerie'!$J35)))</f>
        <v/>
      </c>
      <c r="L35" s="14">
        <f>IF('Trésorerie'!$F35="","",IF('Trésorerie'!$F35="Encaissement","Encaissement","Décaissement"))</f>
        <v/>
      </c>
      <c r="M35" s="15">
        <f>IF('Trésorerie'!$K35="","",IF('Trésorerie'!$L35="Encaissement",'Trésorerie'!$K35,-'Trésorerie'!$K35))</f>
        <v/>
      </c>
      <c r="N35" s="15">
        <f>IF('Trésorerie'!$A35="","",'Trésorerie'!$B$2+SUM('Trésorerie'!$M$6:'Trésorerie'!$M35))</f>
        <v/>
      </c>
      <c r="O35" s="14">
        <f>IF('Trésorerie'!$A35="","",IF(AND(NOT(ISBLANK('Trésorerie'!$B35)),'Trésorerie'!$B35&lt;TODAY(),'Trésorerie'!$H35&lt;&gt;"Payé",'Trésorerie'!$H35&lt;&gt;"Annulé"),"À relancer","OK"))</f>
        <v/>
      </c>
      <c r="P35" s="10" t="n"/>
    </row>
    <row r="36">
      <c r="A36" s="8" t="n"/>
      <c r="B36" s="9" t="n"/>
      <c r="C36" s="9" t="n"/>
      <c r="D36" s="10" t="n"/>
      <c r="E36" s="8" t="n"/>
      <c r="F36" s="4">
        <f>IF('Trésorerie'!$E36="","",IFERROR(VLOOKUP('Trésorerie'!$E36,'Référentiels'!$A$2:$B$12,2,FALSE),"À catégoriser"))</f>
        <v/>
      </c>
      <c r="G36" s="10" t="n"/>
      <c r="H36" s="8" t="n"/>
      <c r="I36" s="11" t="n"/>
      <c r="J36" s="12" t="n"/>
      <c r="K36" s="13">
        <f>IF('Trésorerie'!$I36="","",'Trésorerie'!$I36*(1+IF('Trésorerie'!$J36="",0,'Trésorerie'!$J36)))</f>
        <v/>
      </c>
      <c r="L36" s="4">
        <f>IF('Trésorerie'!$F36="","",IF('Trésorerie'!$F36="Encaissement","Encaissement","Décaissement"))</f>
        <v/>
      </c>
      <c r="M36" s="13">
        <f>IF('Trésorerie'!$K36="","",IF('Trésorerie'!$L36="Encaissement",'Trésorerie'!$K36,-'Trésorerie'!$K36))</f>
        <v/>
      </c>
      <c r="N36" s="13">
        <f>IF('Trésorerie'!$A36="","",'Trésorerie'!$B$2+SUM('Trésorerie'!$M$6:'Trésorerie'!$M36))</f>
        <v/>
      </c>
      <c r="O36" s="4">
        <f>IF('Trésorerie'!$A36="","",IF(AND(NOT(ISBLANK('Trésorerie'!$B36)),'Trésorerie'!$B36&lt;TODAY(),'Trésorerie'!$H36&lt;&gt;"Payé",'Trésorerie'!$H36&lt;&gt;"Annulé"),"À relancer","OK"))</f>
        <v/>
      </c>
      <c r="P36" s="10" t="n"/>
    </row>
    <row r="37">
      <c r="A37" s="8" t="n"/>
      <c r="B37" s="9" t="n"/>
      <c r="C37" s="9" t="n"/>
      <c r="D37" s="10" t="n"/>
      <c r="E37" s="8" t="n"/>
      <c r="F37" s="14">
        <f>IF('Trésorerie'!$E37="","",IFERROR(VLOOKUP('Trésorerie'!$E37,'Référentiels'!$A$2:$B$12,2,FALSE),"À catégoriser"))</f>
        <v/>
      </c>
      <c r="G37" s="10" t="n"/>
      <c r="H37" s="8" t="n"/>
      <c r="I37" s="11" t="n"/>
      <c r="J37" s="12" t="n"/>
      <c r="K37" s="15">
        <f>IF('Trésorerie'!$I37="","",'Trésorerie'!$I37*(1+IF('Trésorerie'!$J37="",0,'Trésorerie'!$J37)))</f>
        <v/>
      </c>
      <c r="L37" s="14">
        <f>IF('Trésorerie'!$F37="","",IF('Trésorerie'!$F37="Encaissement","Encaissement","Décaissement"))</f>
        <v/>
      </c>
      <c r="M37" s="15">
        <f>IF('Trésorerie'!$K37="","",IF('Trésorerie'!$L37="Encaissement",'Trésorerie'!$K37,-'Trésorerie'!$K37))</f>
        <v/>
      </c>
      <c r="N37" s="15">
        <f>IF('Trésorerie'!$A37="","",'Trésorerie'!$B$2+SUM('Trésorerie'!$M$6:'Trésorerie'!$M37))</f>
        <v/>
      </c>
      <c r="O37" s="14">
        <f>IF('Trésorerie'!$A37="","",IF(AND(NOT(ISBLANK('Trésorerie'!$B37)),'Trésorerie'!$B37&lt;TODAY(),'Trésorerie'!$H37&lt;&gt;"Payé",'Trésorerie'!$H37&lt;&gt;"Annulé"),"À relancer","OK"))</f>
        <v/>
      </c>
      <c r="P37" s="10" t="n"/>
    </row>
    <row r="38">
      <c r="A38" s="8" t="n"/>
      <c r="B38" s="9" t="n"/>
      <c r="C38" s="9" t="n"/>
      <c r="D38" s="10" t="n"/>
      <c r="E38" s="8" t="n"/>
      <c r="F38" s="4">
        <f>IF('Trésorerie'!$E38="","",IFERROR(VLOOKUP('Trésorerie'!$E38,'Référentiels'!$A$2:$B$12,2,FALSE),"À catégoriser"))</f>
        <v/>
      </c>
      <c r="G38" s="10" t="n"/>
      <c r="H38" s="8" t="n"/>
      <c r="I38" s="11" t="n"/>
      <c r="J38" s="12" t="n"/>
      <c r="K38" s="13">
        <f>IF('Trésorerie'!$I38="","",'Trésorerie'!$I38*(1+IF('Trésorerie'!$J38="",0,'Trésorerie'!$J38)))</f>
        <v/>
      </c>
      <c r="L38" s="4">
        <f>IF('Trésorerie'!$F38="","",IF('Trésorerie'!$F38="Encaissement","Encaissement","Décaissement"))</f>
        <v/>
      </c>
      <c r="M38" s="13">
        <f>IF('Trésorerie'!$K38="","",IF('Trésorerie'!$L38="Encaissement",'Trésorerie'!$K38,-'Trésorerie'!$K38))</f>
        <v/>
      </c>
      <c r="N38" s="13">
        <f>IF('Trésorerie'!$A38="","",'Trésorerie'!$B$2+SUM('Trésorerie'!$M$6:'Trésorerie'!$M38))</f>
        <v/>
      </c>
      <c r="O38" s="4">
        <f>IF('Trésorerie'!$A38="","",IF(AND(NOT(ISBLANK('Trésorerie'!$B38)),'Trésorerie'!$B38&lt;TODAY(),'Trésorerie'!$H38&lt;&gt;"Payé",'Trésorerie'!$H38&lt;&gt;"Annulé"),"À relancer","OK"))</f>
        <v/>
      </c>
      <c r="P38" s="10" t="n"/>
    </row>
    <row r="39">
      <c r="A39" s="8" t="n"/>
      <c r="B39" s="9" t="n"/>
      <c r="C39" s="9" t="n"/>
      <c r="D39" s="10" t="n"/>
      <c r="E39" s="8" t="n"/>
      <c r="F39" s="14">
        <f>IF('Trésorerie'!$E39="","",IFERROR(VLOOKUP('Trésorerie'!$E39,'Référentiels'!$A$2:$B$12,2,FALSE),"À catégoriser"))</f>
        <v/>
      </c>
      <c r="G39" s="10" t="n"/>
      <c r="H39" s="8" t="n"/>
      <c r="I39" s="11" t="n"/>
      <c r="J39" s="12" t="n"/>
      <c r="K39" s="15">
        <f>IF('Trésorerie'!$I39="","",'Trésorerie'!$I39*(1+IF('Trésorerie'!$J39="",0,'Trésorerie'!$J39)))</f>
        <v/>
      </c>
      <c r="L39" s="14">
        <f>IF('Trésorerie'!$F39="","",IF('Trésorerie'!$F39="Encaissement","Encaissement","Décaissement"))</f>
        <v/>
      </c>
      <c r="M39" s="15">
        <f>IF('Trésorerie'!$K39="","",IF('Trésorerie'!$L39="Encaissement",'Trésorerie'!$K39,-'Trésorerie'!$K39))</f>
        <v/>
      </c>
      <c r="N39" s="15">
        <f>IF('Trésorerie'!$A39="","",'Trésorerie'!$B$2+SUM('Trésorerie'!$M$6:'Trésorerie'!$M39))</f>
        <v/>
      </c>
      <c r="O39" s="14">
        <f>IF('Trésorerie'!$A39="","",IF(AND(NOT(ISBLANK('Trésorerie'!$B39)),'Trésorerie'!$B39&lt;TODAY(),'Trésorerie'!$H39&lt;&gt;"Payé",'Trésorerie'!$H39&lt;&gt;"Annulé"),"À relancer","OK"))</f>
        <v/>
      </c>
      <c r="P39" s="10" t="n"/>
    </row>
    <row r="40">
      <c r="A40" s="8" t="n"/>
      <c r="B40" s="9" t="n"/>
      <c r="C40" s="9" t="n"/>
      <c r="D40" s="10" t="n"/>
      <c r="E40" s="8" t="n"/>
      <c r="F40" s="4">
        <f>IF('Trésorerie'!$E40="","",IFERROR(VLOOKUP('Trésorerie'!$E40,'Référentiels'!$A$2:$B$12,2,FALSE),"À catégoriser"))</f>
        <v/>
      </c>
      <c r="G40" s="10" t="n"/>
      <c r="H40" s="8" t="n"/>
      <c r="I40" s="11" t="n"/>
      <c r="J40" s="12" t="n"/>
      <c r="K40" s="13">
        <f>IF('Trésorerie'!$I40="","",'Trésorerie'!$I40*(1+IF('Trésorerie'!$J40="",0,'Trésorerie'!$J40)))</f>
        <v/>
      </c>
      <c r="L40" s="4">
        <f>IF('Trésorerie'!$F40="","",IF('Trésorerie'!$F40="Encaissement","Encaissement","Décaissement"))</f>
        <v/>
      </c>
      <c r="M40" s="13">
        <f>IF('Trésorerie'!$K40="","",IF('Trésorerie'!$L40="Encaissement",'Trésorerie'!$K40,-'Trésorerie'!$K40))</f>
        <v/>
      </c>
      <c r="N40" s="13">
        <f>IF('Trésorerie'!$A40="","",'Trésorerie'!$B$2+SUM('Trésorerie'!$M$6:'Trésorerie'!$M40))</f>
        <v/>
      </c>
      <c r="O40" s="4">
        <f>IF('Trésorerie'!$A40="","",IF(AND(NOT(ISBLANK('Trésorerie'!$B40)),'Trésorerie'!$B40&lt;TODAY(),'Trésorerie'!$H40&lt;&gt;"Payé",'Trésorerie'!$H40&lt;&gt;"Annulé"),"À relancer","OK"))</f>
        <v/>
      </c>
      <c r="P40" s="10" t="n"/>
    </row>
    <row r="41">
      <c r="A41" s="8" t="n"/>
      <c r="B41" s="9" t="n"/>
      <c r="C41" s="9" t="n"/>
      <c r="D41" s="10" t="n"/>
      <c r="E41" s="8" t="n"/>
      <c r="F41" s="14">
        <f>IF('Trésorerie'!$E41="","",IFERROR(VLOOKUP('Trésorerie'!$E41,'Référentiels'!$A$2:$B$12,2,FALSE),"À catégoriser"))</f>
        <v/>
      </c>
      <c r="G41" s="10" t="n"/>
      <c r="H41" s="8" t="n"/>
      <c r="I41" s="11" t="n"/>
      <c r="J41" s="12" t="n"/>
      <c r="K41" s="15">
        <f>IF('Trésorerie'!$I41="","",'Trésorerie'!$I41*(1+IF('Trésorerie'!$J41="",0,'Trésorerie'!$J41)))</f>
        <v/>
      </c>
      <c r="L41" s="14">
        <f>IF('Trésorerie'!$F41="","",IF('Trésorerie'!$F41="Encaissement","Encaissement","Décaissement"))</f>
        <v/>
      </c>
      <c r="M41" s="15">
        <f>IF('Trésorerie'!$K41="","",IF('Trésorerie'!$L41="Encaissement",'Trésorerie'!$K41,-'Trésorerie'!$K41))</f>
        <v/>
      </c>
      <c r="N41" s="15">
        <f>IF('Trésorerie'!$A41="","",'Trésorerie'!$B$2+SUM('Trésorerie'!$M$6:'Trésorerie'!$M41))</f>
        <v/>
      </c>
      <c r="O41" s="14">
        <f>IF('Trésorerie'!$A41="","",IF(AND(NOT(ISBLANK('Trésorerie'!$B41)),'Trésorerie'!$B41&lt;TODAY(),'Trésorerie'!$H41&lt;&gt;"Payé",'Trésorerie'!$H41&lt;&gt;"Annulé"),"À relancer","OK"))</f>
        <v/>
      </c>
      <c r="P41" s="10" t="n"/>
    </row>
    <row r="42">
      <c r="A42" s="8" t="n"/>
      <c r="B42" s="9" t="n"/>
      <c r="C42" s="9" t="n"/>
      <c r="D42" s="10" t="n"/>
      <c r="E42" s="8" t="n"/>
      <c r="F42" s="4">
        <f>IF('Trésorerie'!$E42="","",IFERROR(VLOOKUP('Trésorerie'!$E42,'Référentiels'!$A$2:$B$12,2,FALSE),"À catégoriser"))</f>
        <v/>
      </c>
      <c r="G42" s="10" t="n"/>
      <c r="H42" s="8" t="n"/>
      <c r="I42" s="11" t="n"/>
      <c r="J42" s="12" t="n"/>
      <c r="K42" s="13">
        <f>IF('Trésorerie'!$I42="","",'Trésorerie'!$I42*(1+IF('Trésorerie'!$J42="",0,'Trésorerie'!$J42)))</f>
        <v/>
      </c>
      <c r="L42" s="4">
        <f>IF('Trésorerie'!$F42="","",IF('Trésorerie'!$F42="Encaissement","Encaissement","Décaissement"))</f>
        <v/>
      </c>
      <c r="M42" s="13">
        <f>IF('Trésorerie'!$K42="","",IF('Trésorerie'!$L42="Encaissement",'Trésorerie'!$K42,-'Trésorerie'!$K42))</f>
        <v/>
      </c>
      <c r="N42" s="13">
        <f>IF('Trésorerie'!$A42="","",'Trésorerie'!$B$2+SUM('Trésorerie'!$M$6:'Trésorerie'!$M42))</f>
        <v/>
      </c>
      <c r="O42" s="4">
        <f>IF('Trésorerie'!$A42="","",IF(AND(NOT(ISBLANK('Trésorerie'!$B42)),'Trésorerie'!$B42&lt;TODAY(),'Trésorerie'!$H42&lt;&gt;"Payé",'Trésorerie'!$H42&lt;&gt;"Annulé"),"À relancer","OK"))</f>
        <v/>
      </c>
      <c r="P42" s="10" t="n"/>
    </row>
    <row r="43">
      <c r="A43" s="8" t="n"/>
      <c r="B43" s="9" t="n"/>
      <c r="C43" s="9" t="n"/>
      <c r="D43" s="10" t="n"/>
      <c r="E43" s="8" t="n"/>
      <c r="F43" s="14">
        <f>IF('Trésorerie'!$E43="","",IFERROR(VLOOKUP('Trésorerie'!$E43,'Référentiels'!$A$2:$B$12,2,FALSE),"À catégoriser"))</f>
        <v/>
      </c>
      <c r="G43" s="10" t="n"/>
      <c r="H43" s="8" t="n"/>
      <c r="I43" s="11" t="n"/>
      <c r="J43" s="12" t="n"/>
      <c r="K43" s="15">
        <f>IF('Trésorerie'!$I43="","",'Trésorerie'!$I43*(1+IF('Trésorerie'!$J43="",0,'Trésorerie'!$J43)))</f>
        <v/>
      </c>
      <c r="L43" s="14">
        <f>IF('Trésorerie'!$F43="","",IF('Trésorerie'!$F43="Encaissement","Encaissement","Décaissement"))</f>
        <v/>
      </c>
      <c r="M43" s="15">
        <f>IF('Trésorerie'!$K43="","",IF('Trésorerie'!$L43="Encaissement",'Trésorerie'!$K43,-'Trésorerie'!$K43))</f>
        <v/>
      </c>
      <c r="N43" s="15">
        <f>IF('Trésorerie'!$A43="","",'Trésorerie'!$B$2+SUM('Trésorerie'!$M$6:'Trésorerie'!$M43))</f>
        <v/>
      </c>
      <c r="O43" s="14">
        <f>IF('Trésorerie'!$A43="","",IF(AND(NOT(ISBLANK('Trésorerie'!$B43)),'Trésorerie'!$B43&lt;TODAY(),'Trésorerie'!$H43&lt;&gt;"Payé",'Trésorerie'!$H43&lt;&gt;"Annulé"),"À relancer","OK"))</f>
        <v/>
      </c>
      <c r="P43" s="10" t="n"/>
    </row>
    <row r="44">
      <c r="A44" s="8" t="n"/>
      <c r="B44" s="9" t="n"/>
      <c r="C44" s="9" t="n"/>
      <c r="D44" s="10" t="n"/>
      <c r="E44" s="8" t="n"/>
      <c r="F44" s="4">
        <f>IF('Trésorerie'!$E44="","",IFERROR(VLOOKUP('Trésorerie'!$E44,'Référentiels'!$A$2:$B$12,2,FALSE),"À catégoriser"))</f>
        <v/>
      </c>
      <c r="G44" s="10" t="n"/>
      <c r="H44" s="8" t="n"/>
      <c r="I44" s="11" t="n"/>
      <c r="J44" s="12" t="n"/>
      <c r="K44" s="13">
        <f>IF('Trésorerie'!$I44="","",'Trésorerie'!$I44*(1+IF('Trésorerie'!$J44="",0,'Trésorerie'!$J44)))</f>
        <v/>
      </c>
      <c r="L44" s="4">
        <f>IF('Trésorerie'!$F44="","",IF('Trésorerie'!$F44="Encaissement","Encaissement","Décaissement"))</f>
        <v/>
      </c>
      <c r="M44" s="13">
        <f>IF('Trésorerie'!$K44="","",IF('Trésorerie'!$L44="Encaissement",'Trésorerie'!$K44,-'Trésorerie'!$K44))</f>
        <v/>
      </c>
      <c r="N44" s="13">
        <f>IF('Trésorerie'!$A44="","",'Trésorerie'!$B$2+SUM('Trésorerie'!$M$6:'Trésorerie'!$M44))</f>
        <v/>
      </c>
      <c r="O44" s="4">
        <f>IF('Trésorerie'!$A44="","",IF(AND(NOT(ISBLANK('Trésorerie'!$B44)),'Trésorerie'!$B44&lt;TODAY(),'Trésorerie'!$H44&lt;&gt;"Payé",'Trésorerie'!$H44&lt;&gt;"Annulé"),"À relancer","OK"))</f>
        <v/>
      </c>
      <c r="P44" s="10" t="n"/>
    </row>
    <row r="45">
      <c r="A45" s="8" t="n"/>
      <c r="B45" s="9" t="n"/>
      <c r="C45" s="9" t="n"/>
      <c r="D45" s="10" t="n"/>
      <c r="E45" s="8" t="n"/>
      <c r="F45" s="14">
        <f>IF('Trésorerie'!$E45="","",IFERROR(VLOOKUP('Trésorerie'!$E45,'Référentiels'!$A$2:$B$12,2,FALSE),"À catégoriser"))</f>
        <v/>
      </c>
      <c r="G45" s="10" t="n"/>
      <c r="H45" s="8" t="n"/>
      <c r="I45" s="11" t="n"/>
      <c r="J45" s="12" t="n"/>
      <c r="K45" s="15">
        <f>IF('Trésorerie'!$I45="","",'Trésorerie'!$I45*(1+IF('Trésorerie'!$J45="",0,'Trésorerie'!$J45)))</f>
        <v/>
      </c>
      <c r="L45" s="14">
        <f>IF('Trésorerie'!$F45="","",IF('Trésorerie'!$F45="Encaissement","Encaissement","Décaissement"))</f>
        <v/>
      </c>
      <c r="M45" s="15">
        <f>IF('Trésorerie'!$K45="","",IF('Trésorerie'!$L45="Encaissement",'Trésorerie'!$K45,-'Trésorerie'!$K45))</f>
        <v/>
      </c>
      <c r="N45" s="15">
        <f>IF('Trésorerie'!$A45="","",'Trésorerie'!$B$2+SUM('Trésorerie'!$M$6:'Trésorerie'!$M45))</f>
        <v/>
      </c>
      <c r="O45" s="14">
        <f>IF('Trésorerie'!$A45="","",IF(AND(NOT(ISBLANK('Trésorerie'!$B45)),'Trésorerie'!$B45&lt;TODAY(),'Trésorerie'!$H45&lt;&gt;"Payé",'Trésorerie'!$H45&lt;&gt;"Annulé"),"À relancer","OK"))</f>
        <v/>
      </c>
      <c r="P45" s="10" t="n"/>
    </row>
    <row r="46">
      <c r="A46" s="8" t="n"/>
      <c r="B46" s="9" t="n"/>
      <c r="C46" s="9" t="n"/>
      <c r="D46" s="10" t="n"/>
      <c r="E46" s="8" t="n"/>
      <c r="F46" s="4">
        <f>IF('Trésorerie'!$E46="","",IFERROR(VLOOKUP('Trésorerie'!$E46,'Référentiels'!$A$2:$B$12,2,FALSE),"À catégoriser"))</f>
        <v/>
      </c>
      <c r="G46" s="10" t="n"/>
      <c r="H46" s="8" t="n"/>
      <c r="I46" s="11" t="n"/>
      <c r="J46" s="12" t="n"/>
      <c r="K46" s="13">
        <f>IF('Trésorerie'!$I46="","",'Trésorerie'!$I46*(1+IF('Trésorerie'!$J46="",0,'Trésorerie'!$J46)))</f>
        <v/>
      </c>
      <c r="L46" s="4">
        <f>IF('Trésorerie'!$F46="","",IF('Trésorerie'!$F46="Encaissement","Encaissement","Décaissement"))</f>
        <v/>
      </c>
      <c r="M46" s="13">
        <f>IF('Trésorerie'!$K46="","",IF('Trésorerie'!$L46="Encaissement",'Trésorerie'!$K46,-'Trésorerie'!$K46))</f>
        <v/>
      </c>
      <c r="N46" s="13">
        <f>IF('Trésorerie'!$A46="","",'Trésorerie'!$B$2+SUM('Trésorerie'!$M$6:'Trésorerie'!$M46))</f>
        <v/>
      </c>
      <c r="O46" s="4">
        <f>IF('Trésorerie'!$A46="","",IF(AND(NOT(ISBLANK('Trésorerie'!$B46)),'Trésorerie'!$B46&lt;TODAY(),'Trésorerie'!$H46&lt;&gt;"Payé",'Trésorerie'!$H46&lt;&gt;"Annulé"),"À relancer","OK"))</f>
        <v/>
      </c>
      <c r="P46" s="10" t="n"/>
    </row>
    <row r="47">
      <c r="A47" s="8" t="n"/>
      <c r="B47" s="9" t="n"/>
      <c r="C47" s="9" t="n"/>
      <c r="D47" s="10" t="n"/>
      <c r="E47" s="8" t="n"/>
      <c r="F47" s="14">
        <f>IF('Trésorerie'!$E47="","",IFERROR(VLOOKUP('Trésorerie'!$E47,'Référentiels'!$A$2:$B$12,2,FALSE),"À catégoriser"))</f>
        <v/>
      </c>
      <c r="G47" s="10" t="n"/>
      <c r="H47" s="8" t="n"/>
      <c r="I47" s="11" t="n"/>
      <c r="J47" s="12" t="n"/>
      <c r="K47" s="15">
        <f>IF('Trésorerie'!$I47="","",'Trésorerie'!$I47*(1+IF('Trésorerie'!$J47="",0,'Trésorerie'!$J47)))</f>
        <v/>
      </c>
      <c r="L47" s="14">
        <f>IF('Trésorerie'!$F47="","",IF('Trésorerie'!$F47="Encaissement","Encaissement","Décaissement"))</f>
        <v/>
      </c>
      <c r="M47" s="15">
        <f>IF('Trésorerie'!$K47="","",IF('Trésorerie'!$L47="Encaissement",'Trésorerie'!$K47,-'Trésorerie'!$K47))</f>
        <v/>
      </c>
      <c r="N47" s="15">
        <f>IF('Trésorerie'!$A47="","",'Trésorerie'!$B$2+SUM('Trésorerie'!$M$6:'Trésorerie'!$M47))</f>
        <v/>
      </c>
      <c r="O47" s="14">
        <f>IF('Trésorerie'!$A47="","",IF(AND(NOT(ISBLANK('Trésorerie'!$B47)),'Trésorerie'!$B47&lt;TODAY(),'Trésorerie'!$H47&lt;&gt;"Payé",'Trésorerie'!$H47&lt;&gt;"Annulé"),"À relancer","OK"))</f>
        <v/>
      </c>
      <c r="P47" s="10" t="n"/>
    </row>
    <row r="48">
      <c r="A48" s="8" t="n"/>
      <c r="B48" s="9" t="n"/>
      <c r="C48" s="9" t="n"/>
      <c r="D48" s="10" t="n"/>
      <c r="E48" s="8" t="n"/>
      <c r="F48" s="4">
        <f>IF('Trésorerie'!$E48="","",IFERROR(VLOOKUP('Trésorerie'!$E48,'Référentiels'!$A$2:$B$12,2,FALSE),"À catégoriser"))</f>
        <v/>
      </c>
      <c r="G48" s="10" t="n"/>
      <c r="H48" s="8" t="n"/>
      <c r="I48" s="11" t="n"/>
      <c r="J48" s="12" t="n"/>
      <c r="K48" s="13">
        <f>IF('Trésorerie'!$I48="","",'Trésorerie'!$I48*(1+IF('Trésorerie'!$J48="",0,'Trésorerie'!$J48)))</f>
        <v/>
      </c>
      <c r="L48" s="4">
        <f>IF('Trésorerie'!$F48="","",IF('Trésorerie'!$F48="Encaissement","Encaissement","Décaissement"))</f>
        <v/>
      </c>
      <c r="M48" s="13">
        <f>IF('Trésorerie'!$K48="","",IF('Trésorerie'!$L48="Encaissement",'Trésorerie'!$K48,-'Trésorerie'!$K48))</f>
        <v/>
      </c>
      <c r="N48" s="13">
        <f>IF('Trésorerie'!$A48="","",'Trésorerie'!$B$2+SUM('Trésorerie'!$M$6:'Trésorerie'!$M48))</f>
        <v/>
      </c>
      <c r="O48" s="4">
        <f>IF('Trésorerie'!$A48="","",IF(AND(NOT(ISBLANK('Trésorerie'!$B48)),'Trésorerie'!$B48&lt;TODAY(),'Trésorerie'!$H48&lt;&gt;"Payé",'Trésorerie'!$H48&lt;&gt;"Annulé"),"À relancer","OK"))</f>
        <v/>
      </c>
      <c r="P48" s="10" t="n"/>
    </row>
    <row r="49">
      <c r="A49" s="8" t="n"/>
      <c r="B49" s="9" t="n"/>
      <c r="C49" s="9" t="n"/>
      <c r="D49" s="10" t="n"/>
      <c r="E49" s="8" t="n"/>
      <c r="F49" s="14">
        <f>IF('Trésorerie'!$E49="","",IFERROR(VLOOKUP('Trésorerie'!$E49,'Référentiels'!$A$2:$B$12,2,FALSE),"À catégoriser"))</f>
        <v/>
      </c>
      <c r="G49" s="10" t="n"/>
      <c r="H49" s="8" t="n"/>
      <c r="I49" s="11" t="n"/>
      <c r="J49" s="12" t="n"/>
      <c r="K49" s="15">
        <f>IF('Trésorerie'!$I49="","",'Trésorerie'!$I49*(1+IF('Trésorerie'!$J49="",0,'Trésorerie'!$J49)))</f>
        <v/>
      </c>
      <c r="L49" s="14">
        <f>IF('Trésorerie'!$F49="","",IF('Trésorerie'!$F49="Encaissement","Encaissement","Décaissement"))</f>
        <v/>
      </c>
      <c r="M49" s="15">
        <f>IF('Trésorerie'!$K49="","",IF('Trésorerie'!$L49="Encaissement",'Trésorerie'!$K49,-'Trésorerie'!$K49))</f>
        <v/>
      </c>
      <c r="N49" s="15">
        <f>IF('Trésorerie'!$A49="","",'Trésorerie'!$B$2+SUM('Trésorerie'!$M$6:'Trésorerie'!$M49))</f>
        <v/>
      </c>
      <c r="O49" s="14">
        <f>IF('Trésorerie'!$A49="","",IF(AND(NOT(ISBLANK('Trésorerie'!$B49)),'Trésorerie'!$B49&lt;TODAY(),'Trésorerie'!$H49&lt;&gt;"Payé",'Trésorerie'!$H49&lt;&gt;"Annulé"),"À relancer","OK"))</f>
        <v/>
      </c>
      <c r="P49" s="10" t="n"/>
    </row>
    <row r="50">
      <c r="A50" s="8" t="n"/>
      <c r="B50" s="9" t="n"/>
      <c r="C50" s="9" t="n"/>
      <c r="D50" s="10" t="n"/>
      <c r="E50" s="8" t="n"/>
      <c r="F50" s="4">
        <f>IF('Trésorerie'!$E50="","",IFERROR(VLOOKUP('Trésorerie'!$E50,'Référentiels'!$A$2:$B$12,2,FALSE),"À catégoriser"))</f>
        <v/>
      </c>
      <c r="G50" s="10" t="n"/>
      <c r="H50" s="8" t="n"/>
      <c r="I50" s="11" t="n"/>
      <c r="J50" s="12" t="n"/>
      <c r="K50" s="13">
        <f>IF('Trésorerie'!$I50="","",'Trésorerie'!$I50*(1+IF('Trésorerie'!$J50="",0,'Trésorerie'!$J50)))</f>
        <v/>
      </c>
      <c r="L50" s="4">
        <f>IF('Trésorerie'!$F50="","",IF('Trésorerie'!$F50="Encaissement","Encaissement","Décaissement"))</f>
        <v/>
      </c>
      <c r="M50" s="13">
        <f>IF('Trésorerie'!$K50="","",IF('Trésorerie'!$L50="Encaissement",'Trésorerie'!$K50,-'Trésorerie'!$K50))</f>
        <v/>
      </c>
      <c r="N50" s="13">
        <f>IF('Trésorerie'!$A50="","",'Trésorerie'!$B$2+SUM('Trésorerie'!$M$6:'Trésorerie'!$M50))</f>
        <v/>
      </c>
      <c r="O50" s="4">
        <f>IF('Trésorerie'!$A50="","",IF(AND(NOT(ISBLANK('Trésorerie'!$B50)),'Trésorerie'!$B50&lt;TODAY(),'Trésorerie'!$H50&lt;&gt;"Payé",'Trésorerie'!$H50&lt;&gt;"Annulé"),"À relancer","OK"))</f>
        <v/>
      </c>
      <c r="P50" s="10" t="n"/>
    </row>
    <row r="51">
      <c r="A51" s="8" t="n"/>
      <c r="B51" s="9" t="n"/>
      <c r="C51" s="9" t="n"/>
      <c r="D51" s="10" t="n"/>
      <c r="E51" s="8" t="n"/>
      <c r="F51" s="14">
        <f>IF('Trésorerie'!$E51="","",IFERROR(VLOOKUP('Trésorerie'!$E51,'Référentiels'!$A$2:$B$12,2,FALSE),"À catégoriser"))</f>
        <v/>
      </c>
      <c r="G51" s="10" t="n"/>
      <c r="H51" s="8" t="n"/>
      <c r="I51" s="11" t="n"/>
      <c r="J51" s="12" t="n"/>
      <c r="K51" s="15">
        <f>IF('Trésorerie'!$I51="","",'Trésorerie'!$I51*(1+IF('Trésorerie'!$J51="",0,'Trésorerie'!$J51)))</f>
        <v/>
      </c>
      <c r="L51" s="14">
        <f>IF('Trésorerie'!$F51="","",IF('Trésorerie'!$F51="Encaissement","Encaissement","Décaissement"))</f>
        <v/>
      </c>
      <c r="M51" s="15">
        <f>IF('Trésorerie'!$K51="","",IF('Trésorerie'!$L51="Encaissement",'Trésorerie'!$K51,-'Trésorerie'!$K51))</f>
        <v/>
      </c>
      <c r="N51" s="15">
        <f>IF('Trésorerie'!$A51="","",'Trésorerie'!$B$2+SUM('Trésorerie'!$M$6:'Trésorerie'!$M51))</f>
        <v/>
      </c>
      <c r="O51" s="14">
        <f>IF('Trésorerie'!$A51="","",IF(AND(NOT(ISBLANK('Trésorerie'!$B51)),'Trésorerie'!$B51&lt;TODAY(),'Trésorerie'!$H51&lt;&gt;"Payé",'Trésorerie'!$H51&lt;&gt;"Annulé"),"À relancer","OK"))</f>
        <v/>
      </c>
      <c r="P51" s="10" t="n"/>
    </row>
    <row r="52">
      <c r="A52" s="8" t="n"/>
      <c r="B52" s="9" t="n"/>
      <c r="C52" s="9" t="n"/>
      <c r="D52" s="10" t="n"/>
      <c r="E52" s="8" t="n"/>
      <c r="F52" s="4">
        <f>IF('Trésorerie'!$E52="","",IFERROR(VLOOKUP('Trésorerie'!$E52,'Référentiels'!$A$2:$B$12,2,FALSE),"À catégoriser"))</f>
        <v/>
      </c>
      <c r="G52" s="10" t="n"/>
      <c r="H52" s="8" t="n"/>
      <c r="I52" s="11" t="n"/>
      <c r="J52" s="12" t="n"/>
      <c r="K52" s="13">
        <f>IF('Trésorerie'!$I52="","",'Trésorerie'!$I52*(1+IF('Trésorerie'!$J52="",0,'Trésorerie'!$J52)))</f>
        <v/>
      </c>
      <c r="L52" s="4">
        <f>IF('Trésorerie'!$F52="","",IF('Trésorerie'!$F52="Encaissement","Encaissement","Décaissement"))</f>
        <v/>
      </c>
      <c r="M52" s="13">
        <f>IF('Trésorerie'!$K52="","",IF('Trésorerie'!$L52="Encaissement",'Trésorerie'!$K52,-'Trésorerie'!$K52))</f>
        <v/>
      </c>
      <c r="N52" s="13">
        <f>IF('Trésorerie'!$A52="","",'Trésorerie'!$B$2+SUM('Trésorerie'!$M$6:'Trésorerie'!$M52))</f>
        <v/>
      </c>
      <c r="O52" s="4">
        <f>IF('Trésorerie'!$A52="","",IF(AND(NOT(ISBLANK('Trésorerie'!$B52)),'Trésorerie'!$B52&lt;TODAY(),'Trésorerie'!$H52&lt;&gt;"Payé",'Trésorerie'!$H52&lt;&gt;"Annulé"),"À relancer","OK"))</f>
        <v/>
      </c>
      <c r="P52" s="10" t="n"/>
    </row>
    <row r="53">
      <c r="A53" s="8" t="n"/>
      <c r="B53" s="9" t="n"/>
      <c r="C53" s="9" t="n"/>
      <c r="D53" s="10" t="n"/>
      <c r="E53" s="8" t="n"/>
      <c r="F53" s="14">
        <f>IF('Trésorerie'!$E53="","",IFERROR(VLOOKUP('Trésorerie'!$E53,'Référentiels'!$A$2:$B$12,2,FALSE),"À catégoriser"))</f>
        <v/>
      </c>
      <c r="G53" s="10" t="n"/>
      <c r="H53" s="8" t="n"/>
      <c r="I53" s="11" t="n"/>
      <c r="J53" s="12" t="n"/>
      <c r="K53" s="15">
        <f>IF('Trésorerie'!$I53="","",'Trésorerie'!$I53*(1+IF('Trésorerie'!$J53="",0,'Trésorerie'!$J53)))</f>
        <v/>
      </c>
      <c r="L53" s="14">
        <f>IF('Trésorerie'!$F53="","",IF('Trésorerie'!$F53="Encaissement","Encaissement","Décaissement"))</f>
        <v/>
      </c>
      <c r="M53" s="15">
        <f>IF('Trésorerie'!$K53="","",IF('Trésorerie'!$L53="Encaissement",'Trésorerie'!$K53,-'Trésorerie'!$K53))</f>
        <v/>
      </c>
      <c r="N53" s="15">
        <f>IF('Trésorerie'!$A53="","",'Trésorerie'!$B$2+SUM('Trésorerie'!$M$6:'Trésorerie'!$M53))</f>
        <v/>
      </c>
      <c r="O53" s="14">
        <f>IF('Trésorerie'!$A53="","",IF(AND(NOT(ISBLANK('Trésorerie'!$B53)),'Trésorerie'!$B53&lt;TODAY(),'Trésorerie'!$H53&lt;&gt;"Payé",'Trésorerie'!$H53&lt;&gt;"Annulé"),"À relancer","OK"))</f>
        <v/>
      </c>
      <c r="P53" s="10" t="n"/>
    </row>
    <row r="54">
      <c r="A54" s="8" t="n"/>
      <c r="B54" s="9" t="n"/>
      <c r="C54" s="9" t="n"/>
      <c r="D54" s="10" t="n"/>
      <c r="E54" s="8" t="n"/>
      <c r="F54" s="4">
        <f>IF('Trésorerie'!$E54="","",IFERROR(VLOOKUP('Trésorerie'!$E54,'Référentiels'!$A$2:$B$12,2,FALSE),"À catégoriser"))</f>
        <v/>
      </c>
      <c r="G54" s="10" t="n"/>
      <c r="H54" s="8" t="n"/>
      <c r="I54" s="11" t="n"/>
      <c r="J54" s="12" t="n"/>
      <c r="K54" s="13">
        <f>IF('Trésorerie'!$I54="","",'Trésorerie'!$I54*(1+IF('Trésorerie'!$J54="",0,'Trésorerie'!$J54)))</f>
        <v/>
      </c>
      <c r="L54" s="4">
        <f>IF('Trésorerie'!$F54="","",IF('Trésorerie'!$F54="Encaissement","Encaissement","Décaissement"))</f>
        <v/>
      </c>
      <c r="M54" s="13">
        <f>IF('Trésorerie'!$K54="","",IF('Trésorerie'!$L54="Encaissement",'Trésorerie'!$K54,-'Trésorerie'!$K54))</f>
        <v/>
      </c>
      <c r="N54" s="13">
        <f>IF('Trésorerie'!$A54="","",'Trésorerie'!$B$2+SUM('Trésorerie'!$M$6:'Trésorerie'!$M54))</f>
        <v/>
      </c>
      <c r="O54" s="4">
        <f>IF('Trésorerie'!$A54="","",IF(AND(NOT(ISBLANK('Trésorerie'!$B54)),'Trésorerie'!$B54&lt;TODAY(),'Trésorerie'!$H54&lt;&gt;"Payé",'Trésorerie'!$H54&lt;&gt;"Annulé"),"À relancer","OK"))</f>
        <v/>
      </c>
      <c r="P54" s="10" t="n"/>
    </row>
    <row r="55">
      <c r="A55" s="8" t="n"/>
      <c r="B55" s="9" t="n"/>
      <c r="C55" s="9" t="n"/>
      <c r="D55" s="10" t="n"/>
      <c r="E55" s="8" t="n"/>
      <c r="F55" s="14">
        <f>IF('Trésorerie'!$E55="","",IFERROR(VLOOKUP('Trésorerie'!$E55,'Référentiels'!$A$2:$B$12,2,FALSE),"À catégoriser"))</f>
        <v/>
      </c>
      <c r="G55" s="10" t="n"/>
      <c r="H55" s="8" t="n"/>
      <c r="I55" s="11" t="n"/>
      <c r="J55" s="12" t="n"/>
      <c r="K55" s="15">
        <f>IF('Trésorerie'!$I55="","",'Trésorerie'!$I55*(1+IF('Trésorerie'!$J55="",0,'Trésorerie'!$J55)))</f>
        <v/>
      </c>
      <c r="L55" s="14">
        <f>IF('Trésorerie'!$F55="","",IF('Trésorerie'!$F55="Encaissement","Encaissement","Décaissement"))</f>
        <v/>
      </c>
      <c r="M55" s="15">
        <f>IF('Trésorerie'!$K55="","",IF('Trésorerie'!$L55="Encaissement",'Trésorerie'!$K55,-'Trésorerie'!$K55))</f>
        <v/>
      </c>
      <c r="N55" s="15">
        <f>IF('Trésorerie'!$A55="","",'Trésorerie'!$B$2+SUM('Trésorerie'!$M$6:'Trésorerie'!$M55))</f>
        <v/>
      </c>
      <c r="O55" s="14">
        <f>IF('Trésorerie'!$A55="","",IF(AND(NOT(ISBLANK('Trésorerie'!$B55)),'Trésorerie'!$B55&lt;TODAY(),'Trésorerie'!$H55&lt;&gt;"Payé",'Trésorerie'!$H55&lt;&gt;"Annulé"),"À relancer","OK"))</f>
        <v/>
      </c>
      <c r="P55" s="10" t="n"/>
    </row>
    <row r="56">
      <c r="A56" s="8" t="n"/>
      <c r="B56" s="9" t="n"/>
      <c r="C56" s="9" t="n"/>
      <c r="D56" s="10" t="n"/>
      <c r="E56" s="8" t="n"/>
      <c r="F56" s="4">
        <f>IF('Trésorerie'!$E56="","",IFERROR(VLOOKUP('Trésorerie'!$E56,'Référentiels'!$A$2:$B$12,2,FALSE),"À catégoriser"))</f>
        <v/>
      </c>
      <c r="G56" s="10" t="n"/>
      <c r="H56" s="8" t="n"/>
      <c r="I56" s="11" t="n"/>
      <c r="J56" s="12" t="n"/>
      <c r="K56" s="13">
        <f>IF('Trésorerie'!$I56="","",'Trésorerie'!$I56*(1+IF('Trésorerie'!$J56="",0,'Trésorerie'!$J56)))</f>
        <v/>
      </c>
      <c r="L56" s="4">
        <f>IF('Trésorerie'!$F56="","",IF('Trésorerie'!$F56="Encaissement","Encaissement","Décaissement"))</f>
        <v/>
      </c>
      <c r="M56" s="13">
        <f>IF('Trésorerie'!$K56="","",IF('Trésorerie'!$L56="Encaissement",'Trésorerie'!$K56,-'Trésorerie'!$K56))</f>
        <v/>
      </c>
      <c r="N56" s="13">
        <f>IF('Trésorerie'!$A56="","",'Trésorerie'!$B$2+SUM('Trésorerie'!$M$6:'Trésorerie'!$M56))</f>
        <v/>
      </c>
      <c r="O56" s="4">
        <f>IF('Trésorerie'!$A56="","",IF(AND(NOT(ISBLANK('Trésorerie'!$B56)),'Trésorerie'!$B56&lt;TODAY(),'Trésorerie'!$H56&lt;&gt;"Payé",'Trésorerie'!$H56&lt;&gt;"Annulé"),"À relancer","OK"))</f>
        <v/>
      </c>
      <c r="P56" s="10" t="n"/>
    </row>
    <row r="57">
      <c r="A57" s="8" t="n"/>
      <c r="B57" s="9" t="n"/>
      <c r="C57" s="9" t="n"/>
      <c r="D57" s="10" t="n"/>
      <c r="E57" s="8" t="n"/>
      <c r="F57" s="14">
        <f>IF('Trésorerie'!$E57="","",IFERROR(VLOOKUP('Trésorerie'!$E57,'Référentiels'!$A$2:$B$12,2,FALSE),"À catégoriser"))</f>
        <v/>
      </c>
      <c r="G57" s="10" t="n"/>
      <c r="H57" s="8" t="n"/>
      <c r="I57" s="11" t="n"/>
      <c r="J57" s="12" t="n"/>
      <c r="K57" s="15">
        <f>IF('Trésorerie'!$I57="","",'Trésorerie'!$I57*(1+IF('Trésorerie'!$J57="",0,'Trésorerie'!$J57)))</f>
        <v/>
      </c>
      <c r="L57" s="14">
        <f>IF('Trésorerie'!$F57="","",IF('Trésorerie'!$F57="Encaissement","Encaissement","Décaissement"))</f>
        <v/>
      </c>
      <c r="M57" s="15">
        <f>IF('Trésorerie'!$K57="","",IF('Trésorerie'!$L57="Encaissement",'Trésorerie'!$K57,-'Trésorerie'!$K57))</f>
        <v/>
      </c>
      <c r="N57" s="15">
        <f>IF('Trésorerie'!$A57="","",'Trésorerie'!$B$2+SUM('Trésorerie'!$M$6:'Trésorerie'!$M57))</f>
        <v/>
      </c>
      <c r="O57" s="14">
        <f>IF('Trésorerie'!$A57="","",IF(AND(NOT(ISBLANK('Trésorerie'!$B57)),'Trésorerie'!$B57&lt;TODAY(),'Trésorerie'!$H57&lt;&gt;"Payé",'Trésorerie'!$H57&lt;&gt;"Annulé"),"À relancer","OK"))</f>
        <v/>
      </c>
      <c r="P57" s="10" t="n"/>
    </row>
    <row r="58">
      <c r="A58" s="8" t="n"/>
      <c r="B58" s="9" t="n"/>
      <c r="C58" s="9" t="n"/>
      <c r="D58" s="10" t="n"/>
      <c r="E58" s="8" t="n"/>
      <c r="F58" s="4">
        <f>IF('Trésorerie'!$E58="","",IFERROR(VLOOKUP('Trésorerie'!$E58,'Référentiels'!$A$2:$B$12,2,FALSE),"À catégoriser"))</f>
        <v/>
      </c>
      <c r="G58" s="10" t="n"/>
      <c r="H58" s="8" t="n"/>
      <c r="I58" s="11" t="n"/>
      <c r="J58" s="12" t="n"/>
      <c r="K58" s="13">
        <f>IF('Trésorerie'!$I58="","",'Trésorerie'!$I58*(1+IF('Trésorerie'!$J58="",0,'Trésorerie'!$J58)))</f>
        <v/>
      </c>
      <c r="L58" s="4">
        <f>IF('Trésorerie'!$F58="","",IF('Trésorerie'!$F58="Encaissement","Encaissement","Décaissement"))</f>
        <v/>
      </c>
      <c r="M58" s="13">
        <f>IF('Trésorerie'!$K58="","",IF('Trésorerie'!$L58="Encaissement",'Trésorerie'!$K58,-'Trésorerie'!$K58))</f>
        <v/>
      </c>
      <c r="N58" s="13">
        <f>IF('Trésorerie'!$A58="","",'Trésorerie'!$B$2+SUM('Trésorerie'!$M$6:'Trésorerie'!$M58))</f>
        <v/>
      </c>
      <c r="O58" s="4">
        <f>IF('Trésorerie'!$A58="","",IF(AND(NOT(ISBLANK('Trésorerie'!$B58)),'Trésorerie'!$B58&lt;TODAY(),'Trésorerie'!$H58&lt;&gt;"Payé",'Trésorerie'!$H58&lt;&gt;"Annulé"),"À relancer","OK"))</f>
        <v/>
      </c>
      <c r="P58" s="10" t="n"/>
    </row>
    <row r="59">
      <c r="A59" s="8" t="n"/>
      <c r="B59" s="9" t="n"/>
      <c r="C59" s="9" t="n"/>
      <c r="D59" s="10" t="n"/>
      <c r="E59" s="8" t="n"/>
      <c r="F59" s="14">
        <f>IF('Trésorerie'!$E59="","",IFERROR(VLOOKUP('Trésorerie'!$E59,'Référentiels'!$A$2:$B$12,2,FALSE),"À catégoriser"))</f>
        <v/>
      </c>
      <c r="G59" s="10" t="n"/>
      <c r="H59" s="8" t="n"/>
      <c r="I59" s="11" t="n"/>
      <c r="J59" s="12" t="n"/>
      <c r="K59" s="15">
        <f>IF('Trésorerie'!$I59="","",'Trésorerie'!$I59*(1+IF('Trésorerie'!$J59="",0,'Trésorerie'!$J59)))</f>
        <v/>
      </c>
      <c r="L59" s="14">
        <f>IF('Trésorerie'!$F59="","",IF('Trésorerie'!$F59="Encaissement","Encaissement","Décaissement"))</f>
        <v/>
      </c>
      <c r="M59" s="15">
        <f>IF('Trésorerie'!$K59="","",IF('Trésorerie'!$L59="Encaissement",'Trésorerie'!$K59,-'Trésorerie'!$K59))</f>
        <v/>
      </c>
      <c r="N59" s="15">
        <f>IF('Trésorerie'!$A59="","",'Trésorerie'!$B$2+SUM('Trésorerie'!$M$6:'Trésorerie'!$M59))</f>
        <v/>
      </c>
      <c r="O59" s="14">
        <f>IF('Trésorerie'!$A59="","",IF(AND(NOT(ISBLANK('Trésorerie'!$B59)),'Trésorerie'!$B59&lt;TODAY(),'Trésorerie'!$H59&lt;&gt;"Payé",'Trésorerie'!$H59&lt;&gt;"Annulé"),"À relancer","OK"))</f>
        <v/>
      </c>
      <c r="P59" s="10" t="n"/>
    </row>
    <row r="60">
      <c r="A60" s="8" t="n"/>
      <c r="B60" s="9" t="n"/>
      <c r="C60" s="9" t="n"/>
      <c r="D60" s="10" t="n"/>
      <c r="E60" s="8" t="n"/>
      <c r="F60" s="4">
        <f>IF('Trésorerie'!$E60="","",IFERROR(VLOOKUP('Trésorerie'!$E60,'Référentiels'!$A$2:$B$12,2,FALSE),"À catégoriser"))</f>
        <v/>
      </c>
      <c r="G60" s="10" t="n"/>
      <c r="H60" s="8" t="n"/>
      <c r="I60" s="11" t="n"/>
      <c r="J60" s="12" t="n"/>
      <c r="K60" s="13">
        <f>IF('Trésorerie'!$I60="","",'Trésorerie'!$I60*(1+IF('Trésorerie'!$J60="",0,'Trésorerie'!$J60)))</f>
        <v/>
      </c>
      <c r="L60" s="4">
        <f>IF('Trésorerie'!$F60="","",IF('Trésorerie'!$F60="Encaissement","Encaissement","Décaissement"))</f>
        <v/>
      </c>
      <c r="M60" s="13">
        <f>IF('Trésorerie'!$K60="","",IF('Trésorerie'!$L60="Encaissement",'Trésorerie'!$K60,-'Trésorerie'!$K60))</f>
        <v/>
      </c>
      <c r="N60" s="13">
        <f>IF('Trésorerie'!$A60="","",'Trésorerie'!$B$2+SUM('Trésorerie'!$M$6:'Trésorerie'!$M60))</f>
        <v/>
      </c>
      <c r="O60" s="4">
        <f>IF('Trésorerie'!$A60="","",IF(AND(NOT(ISBLANK('Trésorerie'!$B60)),'Trésorerie'!$B60&lt;TODAY(),'Trésorerie'!$H60&lt;&gt;"Payé",'Trésorerie'!$H60&lt;&gt;"Annulé"),"À relancer","OK"))</f>
        <v/>
      </c>
      <c r="P60" s="10" t="n"/>
    </row>
    <row r="61">
      <c r="A61" s="8" t="n"/>
      <c r="B61" s="9" t="n"/>
      <c r="C61" s="9" t="n"/>
      <c r="D61" s="10" t="n"/>
      <c r="E61" s="8" t="n"/>
      <c r="F61" s="14">
        <f>IF('Trésorerie'!$E61="","",IFERROR(VLOOKUP('Trésorerie'!$E61,'Référentiels'!$A$2:$B$12,2,FALSE),"À catégoriser"))</f>
        <v/>
      </c>
      <c r="G61" s="10" t="n"/>
      <c r="H61" s="8" t="n"/>
      <c r="I61" s="11" t="n"/>
      <c r="J61" s="12" t="n"/>
      <c r="K61" s="15">
        <f>IF('Trésorerie'!$I61="","",'Trésorerie'!$I61*(1+IF('Trésorerie'!$J61="",0,'Trésorerie'!$J61)))</f>
        <v/>
      </c>
      <c r="L61" s="14">
        <f>IF('Trésorerie'!$F61="","",IF('Trésorerie'!$F61="Encaissement","Encaissement","Décaissement"))</f>
        <v/>
      </c>
      <c r="M61" s="15">
        <f>IF('Trésorerie'!$K61="","",IF('Trésorerie'!$L61="Encaissement",'Trésorerie'!$K61,-'Trésorerie'!$K61))</f>
        <v/>
      </c>
      <c r="N61" s="15">
        <f>IF('Trésorerie'!$A61="","",'Trésorerie'!$B$2+SUM('Trésorerie'!$M$6:'Trésorerie'!$M61))</f>
        <v/>
      </c>
      <c r="O61" s="14">
        <f>IF('Trésorerie'!$A61="","",IF(AND(NOT(ISBLANK('Trésorerie'!$B61)),'Trésorerie'!$B61&lt;TODAY(),'Trésorerie'!$H61&lt;&gt;"Payé",'Trésorerie'!$H61&lt;&gt;"Annulé"),"À relancer","OK"))</f>
        <v/>
      </c>
      <c r="P61" s="10" t="n"/>
    </row>
    <row r="62">
      <c r="A62" s="8" t="n"/>
      <c r="B62" s="9" t="n"/>
      <c r="C62" s="9" t="n"/>
      <c r="D62" s="10" t="n"/>
      <c r="E62" s="8" t="n"/>
      <c r="F62" s="4">
        <f>IF('Trésorerie'!$E62="","",IFERROR(VLOOKUP('Trésorerie'!$E62,'Référentiels'!$A$2:$B$12,2,FALSE),"À catégoriser"))</f>
        <v/>
      </c>
      <c r="G62" s="10" t="n"/>
      <c r="H62" s="8" t="n"/>
      <c r="I62" s="11" t="n"/>
      <c r="J62" s="12" t="n"/>
      <c r="K62" s="13">
        <f>IF('Trésorerie'!$I62="","",'Trésorerie'!$I62*(1+IF('Trésorerie'!$J62="",0,'Trésorerie'!$J62)))</f>
        <v/>
      </c>
      <c r="L62" s="4">
        <f>IF('Trésorerie'!$F62="","",IF('Trésorerie'!$F62="Encaissement","Encaissement","Décaissement"))</f>
        <v/>
      </c>
      <c r="M62" s="13">
        <f>IF('Trésorerie'!$K62="","",IF('Trésorerie'!$L62="Encaissement",'Trésorerie'!$K62,-'Trésorerie'!$K62))</f>
        <v/>
      </c>
      <c r="N62" s="13">
        <f>IF('Trésorerie'!$A62="","",'Trésorerie'!$B$2+SUM('Trésorerie'!$M$6:'Trésorerie'!$M62))</f>
        <v/>
      </c>
      <c r="O62" s="4">
        <f>IF('Trésorerie'!$A62="","",IF(AND(NOT(ISBLANK('Trésorerie'!$B62)),'Trésorerie'!$B62&lt;TODAY(),'Trésorerie'!$H62&lt;&gt;"Payé",'Trésorerie'!$H62&lt;&gt;"Annulé"),"À relancer","OK"))</f>
        <v/>
      </c>
      <c r="P62" s="10" t="n"/>
    </row>
    <row r="63">
      <c r="A63" s="8" t="n"/>
      <c r="B63" s="9" t="n"/>
      <c r="C63" s="9" t="n"/>
      <c r="D63" s="10" t="n"/>
      <c r="E63" s="8" t="n"/>
      <c r="F63" s="14">
        <f>IF('Trésorerie'!$E63="","",IFERROR(VLOOKUP('Trésorerie'!$E63,'Référentiels'!$A$2:$B$12,2,FALSE),"À catégoriser"))</f>
        <v/>
      </c>
      <c r="G63" s="10" t="n"/>
      <c r="H63" s="8" t="n"/>
      <c r="I63" s="11" t="n"/>
      <c r="J63" s="12" t="n"/>
      <c r="K63" s="15">
        <f>IF('Trésorerie'!$I63="","",'Trésorerie'!$I63*(1+IF('Trésorerie'!$J63="",0,'Trésorerie'!$J63)))</f>
        <v/>
      </c>
      <c r="L63" s="14">
        <f>IF('Trésorerie'!$F63="","",IF('Trésorerie'!$F63="Encaissement","Encaissement","Décaissement"))</f>
        <v/>
      </c>
      <c r="M63" s="15">
        <f>IF('Trésorerie'!$K63="","",IF('Trésorerie'!$L63="Encaissement",'Trésorerie'!$K63,-'Trésorerie'!$K63))</f>
        <v/>
      </c>
      <c r="N63" s="15">
        <f>IF('Trésorerie'!$A63="","",'Trésorerie'!$B$2+SUM('Trésorerie'!$M$6:'Trésorerie'!$M63))</f>
        <v/>
      </c>
      <c r="O63" s="14">
        <f>IF('Trésorerie'!$A63="","",IF(AND(NOT(ISBLANK('Trésorerie'!$B63)),'Trésorerie'!$B63&lt;TODAY(),'Trésorerie'!$H63&lt;&gt;"Payé",'Trésorerie'!$H63&lt;&gt;"Annulé"),"À relancer","OK"))</f>
        <v/>
      </c>
      <c r="P63" s="10" t="n"/>
    </row>
    <row r="64">
      <c r="A64" s="8" t="n"/>
      <c r="B64" s="9" t="n"/>
      <c r="C64" s="9" t="n"/>
      <c r="D64" s="10" t="n"/>
      <c r="E64" s="8" t="n"/>
      <c r="F64" s="4">
        <f>IF('Trésorerie'!$E64="","",IFERROR(VLOOKUP('Trésorerie'!$E64,'Référentiels'!$A$2:$B$12,2,FALSE),"À catégoriser"))</f>
        <v/>
      </c>
      <c r="G64" s="10" t="n"/>
      <c r="H64" s="8" t="n"/>
      <c r="I64" s="11" t="n"/>
      <c r="J64" s="12" t="n"/>
      <c r="K64" s="13">
        <f>IF('Trésorerie'!$I64="","",'Trésorerie'!$I64*(1+IF('Trésorerie'!$J64="",0,'Trésorerie'!$J64)))</f>
        <v/>
      </c>
      <c r="L64" s="4">
        <f>IF('Trésorerie'!$F64="","",IF('Trésorerie'!$F64="Encaissement","Encaissement","Décaissement"))</f>
        <v/>
      </c>
      <c r="M64" s="13">
        <f>IF('Trésorerie'!$K64="","",IF('Trésorerie'!$L64="Encaissement",'Trésorerie'!$K64,-'Trésorerie'!$K64))</f>
        <v/>
      </c>
      <c r="N64" s="13">
        <f>IF('Trésorerie'!$A64="","",'Trésorerie'!$B$2+SUM('Trésorerie'!$M$6:'Trésorerie'!$M64))</f>
        <v/>
      </c>
      <c r="O64" s="4">
        <f>IF('Trésorerie'!$A64="","",IF(AND(NOT(ISBLANK('Trésorerie'!$B64)),'Trésorerie'!$B64&lt;TODAY(),'Trésorerie'!$H64&lt;&gt;"Payé",'Trésorerie'!$H64&lt;&gt;"Annulé"),"À relancer","OK"))</f>
        <v/>
      </c>
      <c r="P64" s="10" t="n"/>
    </row>
    <row r="65">
      <c r="A65" s="8" t="n"/>
      <c r="B65" s="9" t="n"/>
      <c r="C65" s="9" t="n"/>
      <c r="D65" s="10" t="n"/>
      <c r="E65" s="8" t="n"/>
      <c r="F65" s="14">
        <f>IF('Trésorerie'!$E65="","",IFERROR(VLOOKUP('Trésorerie'!$E65,'Référentiels'!$A$2:$B$12,2,FALSE),"À catégoriser"))</f>
        <v/>
      </c>
      <c r="G65" s="10" t="n"/>
      <c r="H65" s="8" t="n"/>
      <c r="I65" s="11" t="n"/>
      <c r="J65" s="12" t="n"/>
      <c r="K65" s="15">
        <f>IF('Trésorerie'!$I65="","",'Trésorerie'!$I65*(1+IF('Trésorerie'!$J65="",0,'Trésorerie'!$J65)))</f>
        <v/>
      </c>
      <c r="L65" s="14">
        <f>IF('Trésorerie'!$F65="","",IF('Trésorerie'!$F65="Encaissement","Encaissement","Décaissement"))</f>
        <v/>
      </c>
      <c r="M65" s="15">
        <f>IF('Trésorerie'!$K65="","",IF('Trésorerie'!$L65="Encaissement",'Trésorerie'!$K65,-'Trésorerie'!$K65))</f>
        <v/>
      </c>
      <c r="N65" s="15">
        <f>IF('Trésorerie'!$A65="","",'Trésorerie'!$B$2+SUM('Trésorerie'!$M$6:'Trésorerie'!$M65))</f>
        <v/>
      </c>
      <c r="O65" s="14">
        <f>IF('Trésorerie'!$A65="","",IF(AND(NOT(ISBLANK('Trésorerie'!$B65)),'Trésorerie'!$B65&lt;TODAY(),'Trésorerie'!$H65&lt;&gt;"Payé",'Trésorerie'!$H65&lt;&gt;"Annulé"),"À relancer","OK"))</f>
        <v/>
      </c>
      <c r="P65" s="10" t="n"/>
    </row>
    <row r="66">
      <c r="A66" s="8" t="n"/>
      <c r="B66" s="9" t="n"/>
      <c r="C66" s="9" t="n"/>
      <c r="D66" s="10" t="n"/>
      <c r="E66" s="8" t="n"/>
      <c r="F66" s="4">
        <f>IF('Trésorerie'!$E66="","",IFERROR(VLOOKUP('Trésorerie'!$E66,'Référentiels'!$A$2:$B$12,2,FALSE),"À catégoriser"))</f>
        <v/>
      </c>
      <c r="G66" s="10" t="n"/>
      <c r="H66" s="8" t="n"/>
      <c r="I66" s="11" t="n"/>
      <c r="J66" s="12" t="n"/>
      <c r="K66" s="13">
        <f>IF('Trésorerie'!$I66="","",'Trésorerie'!$I66*(1+IF('Trésorerie'!$J66="",0,'Trésorerie'!$J66)))</f>
        <v/>
      </c>
      <c r="L66" s="4">
        <f>IF('Trésorerie'!$F66="","",IF('Trésorerie'!$F66="Encaissement","Encaissement","Décaissement"))</f>
        <v/>
      </c>
      <c r="M66" s="13">
        <f>IF('Trésorerie'!$K66="","",IF('Trésorerie'!$L66="Encaissement",'Trésorerie'!$K66,-'Trésorerie'!$K66))</f>
        <v/>
      </c>
      <c r="N66" s="13">
        <f>IF('Trésorerie'!$A66="","",'Trésorerie'!$B$2+SUM('Trésorerie'!$M$6:'Trésorerie'!$M66))</f>
        <v/>
      </c>
      <c r="O66" s="4">
        <f>IF('Trésorerie'!$A66="","",IF(AND(NOT(ISBLANK('Trésorerie'!$B66)),'Trésorerie'!$B66&lt;TODAY(),'Trésorerie'!$H66&lt;&gt;"Payé",'Trésorerie'!$H66&lt;&gt;"Annulé"),"À relancer","OK"))</f>
        <v/>
      </c>
      <c r="P66" s="10" t="n"/>
    </row>
    <row r="67">
      <c r="A67" s="8" t="n"/>
      <c r="B67" s="9" t="n"/>
      <c r="C67" s="9" t="n"/>
      <c r="D67" s="10" t="n"/>
      <c r="E67" s="8" t="n"/>
      <c r="F67" s="14">
        <f>IF('Trésorerie'!$E67="","",IFERROR(VLOOKUP('Trésorerie'!$E67,'Référentiels'!$A$2:$B$12,2,FALSE),"À catégoriser"))</f>
        <v/>
      </c>
      <c r="G67" s="10" t="n"/>
      <c r="H67" s="8" t="n"/>
      <c r="I67" s="11" t="n"/>
      <c r="J67" s="12" t="n"/>
      <c r="K67" s="15">
        <f>IF('Trésorerie'!$I67="","",'Trésorerie'!$I67*(1+IF('Trésorerie'!$J67="",0,'Trésorerie'!$J67)))</f>
        <v/>
      </c>
      <c r="L67" s="14">
        <f>IF('Trésorerie'!$F67="","",IF('Trésorerie'!$F67="Encaissement","Encaissement","Décaissement"))</f>
        <v/>
      </c>
      <c r="M67" s="15">
        <f>IF('Trésorerie'!$K67="","",IF('Trésorerie'!$L67="Encaissement",'Trésorerie'!$K67,-'Trésorerie'!$K67))</f>
        <v/>
      </c>
      <c r="N67" s="15">
        <f>IF('Trésorerie'!$A67="","",'Trésorerie'!$B$2+SUM('Trésorerie'!$M$6:'Trésorerie'!$M67))</f>
        <v/>
      </c>
      <c r="O67" s="14">
        <f>IF('Trésorerie'!$A67="","",IF(AND(NOT(ISBLANK('Trésorerie'!$B67)),'Trésorerie'!$B67&lt;TODAY(),'Trésorerie'!$H67&lt;&gt;"Payé",'Trésorerie'!$H67&lt;&gt;"Annulé"),"À relancer","OK"))</f>
        <v/>
      </c>
      <c r="P67" s="10" t="n"/>
    </row>
    <row r="68">
      <c r="A68" s="8" t="n"/>
      <c r="B68" s="9" t="n"/>
      <c r="C68" s="9" t="n"/>
      <c r="D68" s="10" t="n"/>
      <c r="E68" s="8" t="n"/>
      <c r="F68" s="4">
        <f>IF('Trésorerie'!$E68="","",IFERROR(VLOOKUP('Trésorerie'!$E68,'Référentiels'!$A$2:$B$12,2,FALSE),"À catégoriser"))</f>
        <v/>
      </c>
      <c r="G68" s="10" t="n"/>
      <c r="H68" s="8" t="n"/>
      <c r="I68" s="11" t="n"/>
      <c r="J68" s="12" t="n"/>
      <c r="K68" s="13">
        <f>IF('Trésorerie'!$I68="","",'Trésorerie'!$I68*(1+IF('Trésorerie'!$J68="",0,'Trésorerie'!$J68)))</f>
        <v/>
      </c>
      <c r="L68" s="4">
        <f>IF('Trésorerie'!$F68="","",IF('Trésorerie'!$F68="Encaissement","Encaissement","Décaissement"))</f>
        <v/>
      </c>
      <c r="M68" s="13">
        <f>IF('Trésorerie'!$K68="","",IF('Trésorerie'!$L68="Encaissement",'Trésorerie'!$K68,-'Trésorerie'!$K68))</f>
        <v/>
      </c>
      <c r="N68" s="13">
        <f>IF('Trésorerie'!$A68="","",'Trésorerie'!$B$2+SUM('Trésorerie'!$M$6:'Trésorerie'!$M68))</f>
        <v/>
      </c>
      <c r="O68" s="4">
        <f>IF('Trésorerie'!$A68="","",IF(AND(NOT(ISBLANK('Trésorerie'!$B68)),'Trésorerie'!$B68&lt;TODAY(),'Trésorerie'!$H68&lt;&gt;"Payé",'Trésorerie'!$H68&lt;&gt;"Annulé"),"À relancer","OK"))</f>
        <v/>
      </c>
      <c r="P68" s="10" t="n"/>
    </row>
    <row r="69">
      <c r="A69" s="8" t="n"/>
      <c r="B69" s="9" t="n"/>
      <c r="C69" s="9" t="n"/>
      <c r="D69" s="10" t="n"/>
      <c r="E69" s="8" t="n"/>
      <c r="F69" s="14">
        <f>IF('Trésorerie'!$E69="","",IFERROR(VLOOKUP('Trésorerie'!$E69,'Référentiels'!$A$2:$B$12,2,FALSE),"À catégoriser"))</f>
        <v/>
      </c>
      <c r="G69" s="10" t="n"/>
      <c r="H69" s="8" t="n"/>
      <c r="I69" s="11" t="n"/>
      <c r="J69" s="12" t="n"/>
      <c r="K69" s="15">
        <f>IF('Trésorerie'!$I69="","",'Trésorerie'!$I69*(1+IF('Trésorerie'!$J69="",0,'Trésorerie'!$J69)))</f>
        <v/>
      </c>
      <c r="L69" s="14">
        <f>IF('Trésorerie'!$F69="","",IF('Trésorerie'!$F69="Encaissement","Encaissement","Décaissement"))</f>
        <v/>
      </c>
      <c r="M69" s="15">
        <f>IF('Trésorerie'!$K69="","",IF('Trésorerie'!$L69="Encaissement",'Trésorerie'!$K69,-'Trésorerie'!$K69))</f>
        <v/>
      </c>
      <c r="N69" s="15">
        <f>IF('Trésorerie'!$A69="","",'Trésorerie'!$B$2+SUM('Trésorerie'!$M$6:'Trésorerie'!$M69))</f>
        <v/>
      </c>
      <c r="O69" s="14">
        <f>IF('Trésorerie'!$A69="","",IF(AND(NOT(ISBLANK('Trésorerie'!$B69)),'Trésorerie'!$B69&lt;TODAY(),'Trésorerie'!$H69&lt;&gt;"Payé",'Trésorerie'!$H69&lt;&gt;"Annulé"),"À relancer","OK"))</f>
        <v/>
      </c>
      <c r="P69" s="10" t="n"/>
    </row>
    <row r="70">
      <c r="A70" s="8" t="n"/>
      <c r="B70" s="9" t="n"/>
      <c r="C70" s="9" t="n"/>
      <c r="D70" s="10" t="n"/>
      <c r="E70" s="8" t="n"/>
      <c r="F70" s="4">
        <f>IF('Trésorerie'!$E70="","",IFERROR(VLOOKUP('Trésorerie'!$E70,'Référentiels'!$A$2:$B$12,2,FALSE),"À catégoriser"))</f>
        <v/>
      </c>
      <c r="G70" s="10" t="n"/>
      <c r="H70" s="8" t="n"/>
      <c r="I70" s="11" t="n"/>
      <c r="J70" s="12" t="n"/>
      <c r="K70" s="13">
        <f>IF('Trésorerie'!$I70="","",'Trésorerie'!$I70*(1+IF('Trésorerie'!$J70="",0,'Trésorerie'!$J70)))</f>
        <v/>
      </c>
      <c r="L70" s="4">
        <f>IF('Trésorerie'!$F70="","",IF('Trésorerie'!$F70="Encaissement","Encaissement","Décaissement"))</f>
        <v/>
      </c>
      <c r="M70" s="13">
        <f>IF('Trésorerie'!$K70="","",IF('Trésorerie'!$L70="Encaissement",'Trésorerie'!$K70,-'Trésorerie'!$K70))</f>
        <v/>
      </c>
      <c r="N70" s="13">
        <f>IF('Trésorerie'!$A70="","",'Trésorerie'!$B$2+SUM('Trésorerie'!$M$6:'Trésorerie'!$M70))</f>
        <v/>
      </c>
      <c r="O70" s="4">
        <f>IF('Trésorerie'!$A70="","",IF(AND(NOT(ISBLANK('Trésorerie'!$B70)),'Trésorerie'!$B70&lt;TODAY(),'Trésorerie'!$H70&lt;&gt;"Payé",'Trésorerie'!$H70&lt;&gt;"Annulé"),"À relancer","OK"))</f>
        <v/>
      </c>
      <c r="P70" s="10" t="n"/>
    </row>
    <row r="71">
      <c r="A71" s="8" t="n"/>
      <c r="B71" s="9" t="n"/>
      <c r="C71" s="9" t="n"/>
      <c r="D71" s="10" t="n"/>
      <c r="E71" s="8" t="n"/>
      <c r="F71" s="14">
        <f>IF('Trésorerie'!$E71="","",IFERROR(VLOOKUP('Trésorerie'!$E71,'Référentiels'!$A$2:$B$12,2,FALSE),"À catégoriser"))</f>
        <v/>
      </c>
      <c r="G71" s="10" t="n"/>
      <c r="H71" s="8" t="n"/>
      <c r="I71" s="11" t="n"/>
      <c r="J71" s="12" t="n"/>
      <c r="K71" s="15">
        <f>IF('Trésorerie'!$I71="","",'Trésorerie'!$I71*(1+IF('Trésorerie'!$J71="",0,'Trésorerie'!$J71)))</f>
        <v/>
      </c>
      <c r="L71" s="14">
        <f>IF('Trésorerie'!$F71="","",IF('Trésorerie'!$F71="Encaissement","Encaissement","Décaissement"))</f>
        <v/>
      </c>
      <c r="M71" s="15">
        <f>IF('Trésorerie'!$K71="","",IF('Trésorerie'!$L71="Encaissement",'Trésorerie'!$K71,-'Trésorerie'!$K71))</f>
        <v/>
      </c>
      <c r="N71" s="15">
        <f>IF('Trésorerie'!$A71="","",'Trésorerie'!$B$2+SUM('Trésorerie'!$M$6:'Trésorerie'!$M71))</f>
        <v/>
      </c>
      <c r="O71" s="14">
        <f>IF('Trésorerie'!$A71="","",IF(AND(NOT(ISBLANK('Trésorerie'!$B71)),'Trésorerie'!$B71&lt;TODAY(),'Trésorerie'!$H71&lt;&gt;"Payé",'Trésorerie'!$H71&lt;&gt;"Annulé"),"À relancer","OK"))</f>
        <v/>
      </c>
      <c r="P71" s="10" t="n"/>
    </row>
    <row r="72">
      <c r="A72" s="8" t="n"/>
      <c r="B72" s="9" t="n"/>
      <c r="C72" s="9" t="n"/>
      <c r="D72" s="10" t="n"/>
      <c r="E72" s="8" t="n"/>
      <c r="F72" s="4">
        <f>IF('Trésorerie'!$E72="","",IFERROR(VLOOKUP('Trésorerie'!$E72,'Référentiels'!$A$2:$B$12,2,FALSE),"À catégoriser"))</f>
        <v/>
      </c>
      <c r="G72" s="10" t="n"/>
      <c r="H72" s="8" t="n"/>
      <c r="I72" s="11" t="n"/>
      <c r="J72" s="12" t="n"/>
      <c r="K72" s="13">
        <f>IF('Trésorerie'!$I72="","",'Trésorerie'!$I72*(1+IF('Trésorerie'!$J72="",0,'Trésorerie'!$J72)))</f>
        <v/>
      </c>
      <c r="L72" s="4">
        <f>IF('Trésorerie'!$F72="","",IF('Trésorerie'!$F72="Encaissement","Encaissement","Décaissement"))</f>
        <v/>
      </c>
      <c r="M72" s="13">
        <f>IF('Trésorerie'!$K72="","",IF('Trésorerie'!$L72="Encaissement",'Trésorerie'!$K72,-'Trésorerie'!$K72))</f>
        <v/>
      </c>
      <c r="N72" s="13">
        <f>IF('Trésorerie'!$A72="","",'Trésorerie'!$B$2+SUM('Trésorerie'!$M$6:'Trésorerie'!$M72))</f>
        <v/>
      </c>
      <c r="O72" s="4">
        <f>IF('Trésorerie'!$A72="","",IF(AND(NOT(ISBLANK('Trésorerie'!$B72)),'Trésorerie'!$B72&lt;TODAY(),'Trésorerie'!$H72&lt;&gt;"Payé",'Trésorerie'!$H72&lt;&gt;"Annulé"),"À relancer","OK"))</f>
        <v/>
      </c>
      <c r="P72" s="10" t="n"/>
    </row>
    <row r="73">
      <c r="A73" s="8" t="n"/>
      <c r="B73" s="9" t="n"/>
      <c r="C73" s="9" t="n"/>
      <c r="D73" s="10" t="n"/>
      <c r="E73" s="8" t="n"/>
      <c r="F73" s="14">
        <f>IF('Trésorerie'!$E73="","",IFERROR(VLOOKUP('Trésorerie'!$E73,'Référentiels'!$A$2:$B$12,2,FALSE),"À catégoriser"))</f>
        <v/>
      </c>
      <c r="G73" s="10" t="n"/>
      <c r="H73" s="8" t="n"/>
      <c r="I73" s="11" t="n"/>
      <c r="J73" s="12" t="n"/>
      <c r="K73" s="15">
        <f>IF('Trésorerie'!$I73="","",'Trésorerie'!$I73*(1+IF('Trésorerie'!$J73="",0,'Trésorerie'!$J73)))</f>
        <v/>
      </c>
      <c r="L73" s="14">
        <f>IF('Trésorerie'!$F73="","",IF('Trésorerie'!$F73="Encaissement","Encaissement","Décaissement"))</f>
        <v/>
      </c>
      <c r="M73" s="15">
        <f>IF('Trésorerie'!$K73="","",IF('Trésorerie'!$L73="Encaissement",'Trésorerie'!$K73,-'Trésorerie'!$K73))</f>
        <v/>
      </c>
      <c r="N73" s="15">
        <f>IF('Trésorerie'!$A73="","",'Trésorerie'!$B$2+SUM('Trésorerie'!$M$6:'Trésorerie'!$M73))</f>
        <v/>
      </c>
      <c r="O73" s="14">
        <f>IF('Trésorerie'!$A73="","",IF(AND(NOT(ISBLANK('Trésorerie'!$B73)),'Trésorerie'!$B73&lt;TODAY(),'Trésorerie'!$H73&lt;&gt;"Payé",'Trésorerie'!$H73&lt;&gt;"Annulé"),"À relancer","OK"))</f>
        <v/>
      </c>
      <c r="P73" s="10" t="n"/>
    </row>
    <row r="74">
      <c r="A74" s="8" t="n"/>
      <c r="B74" s="9" t="n"/>
      <c r="C74" s="9" t="n"/>
      <c r="D74" s="10" t="n"/>
      <c r="E74" s="8" t="n"/>
      <c r="F74" s="4">
        <f>IF('Trésorerie'!$E74="","",IFERROR(VLOOKUP('Trésorerie'!$E74,'Référentiels'!$A$2:$B$12,2,FALSE),"À catégoriser"))</f>
        <v/>
      </c>
      <c r="G74" s="10" t="n"/>
      <c r="H74" s="8" t="n"/>
      <c r="I74" s="11" t="n"/>
      <c r="J74" s="12" t="n"/>
      <c r="K74" s="13">
        <f>IF('Trésorerie'!$I74="","",'Trésorerie'!$I74*(1+IF('Trésorerie'!$J74="",0,'Trésorerie'!$J74)))</f>
        <v/>
      </c>
      <c r="L74" s="4">
        <f>IF('Trésorerie'!$F74="","",IF('Trésorerie'!$F74="Encaissement","Encaissement","Décaissement"))</f>
        <v/>
      </c>
      <c r="M74" s="13">
        <f>IF('Trésorerie'!$K74="","",IF('Trésorerie'!$L74="Encaissement",'Trésorerie'!$K74,-'Trésorerie'!$K74))</f>
        <v/>
      </c>
      <c r="N74" s="13">
        <f>IF('Trésorerie'!$A74="","",'Trésorerie'!$B$2+SUM('Trésorerie'!$M$6:'Trésorerie'!$M74))</f>
        <v/>
      </c>
      <c r="O74" s="4">
        <f>IF('Trésorerie'!$A74="","",IF(AND(NOT(ISBLANK('Trésorerie'!$B74)),'Trésorerie'!$B74&lt;TODAY(),'Trésorerie'!$H74&lt;&gt;"Payé",'Trésorerie'!$H74&lt;&gt;"Annulé"),"À relancer","OK"))</f>
        <v/>
      </c>
      <c r="P74" s="10" t="n"/>
    </row>
    <row r="75">
      <c r="A75" s="8" t="n"/>
      <c r="B75" s="9" t="n"/>
      <c r="C75" s="9" t="n"/>
      <c r="D75" s="10" t="n"/>
      <c r="E75" s="8" t="n"/>
      <c r="F75" s="14">
        <f>IF('Trésorerie'!$E75="","",IFERROR(VLOOKUP('Trésorerie'!$E75,'Référentiels'!$A$2:$B$12,2,FALSE),"À catégoriser"))</f>
        <v/>
      </c>
      <c r="G75" s="10" t="n"/>
      <c r="H75" s="8" t="n"/>
      <c r="I75" s="11" t="n"/>
      <c r="J75" s="12" t="n"/>
      <c r="K75" s="15">
        <f>IF('Trésorerie'!$I75="","",'Trésorerie'!$I75*(1+IF('Trésorerie'!$J75="",0,'Trésorerie'!$J75)))</f>
        <v/>
      </c>
      <c r="L75" s="14">
        <f>IF('Trésorerie'!$F75="","",IF('Trésorerie'!$F75="Encaissement","Encaissement","Décaissement"))</f>
        <v/>
      </c>
      <c r="M75" s="15">
        <f>IF('Trésorerie'!$K75="","",IF('Trésorerie'!$L75="Encaissement",'Trésorerie'!$K75,-'Trésorerie'!$K75))</f>
        <v/>
      </c>
      <c r="N75" s="15">
        <f>IF('Trésorerie'!$A75="","",'Trésorerie'!$B$2+SUM('Trésorerie'!$M$6:'Trésorerie'!$M75))</f>
        <v/>
      </c>
      <c r="O75" s="14">
        <f>IF('Trésorerie'!$A75="","",IF(AND(NOT(ISBLANK('Trésorerie'!$B75)),'Trésorerie'!$B75&lt;TODAY(),'Trésorerie'!$H75&lt;&gt;"Payé",'Trésorerie'!$H75&lt;&gt;"Annulé"),"À relancer","OK"))</f>
        <v/>
      </c>
      <c r="P75" s="10" t="n"/>
    </row>
    <row r="76">
      <c r="A76" s="8" t="n"/>
      <c r="B76" s="9" t="n"/>
      <c r="C76" s="9" t="n"/>
      <c r="D76" s="10" t="n"/>
      <c r="E76" s="8" t="n"/>
      <c r="F76" s="4">
        <f>IF('Trésorerie'!$E76="","",IFERROR(VLOOKUP('Trésorerie'!$E76,'Référentiels'!$A$2:$B$12,2,FALSE),"À catégoriser"))</f>
        <v/>
      </c>
      <c r="G76" s="10" t="n"/>
      <c r="H76" s="8" t="n"/>
      <c r="I76" s="11" t="n"/>
      <c r="J76" s="12" t="n"/>
      <c r="K76" s="13">
        <f>IF('Trésorerie'!$I76="","",'Trésorerie'!$I76*(1+IF('Trésorerie'!$J76="",0,'Trésorerie'!$J76)))</f>
        <v/>
      </c>
      <c r="L76" s="4">
        <f>IF('Trésorerie'!$F76="","",IF('Trésorerie'!$F76="Encaissement","Encaissement","Décaissement"))</f>
        <v/>
      </c>
      <c r="M76" s="13">
        <f>IF('Trésorerie'!$K76="","",IF('Trésorerie'!$L76="Encaissement",'Trésorerie'!$K76,-'Trésorerie'!$K76))</f>
        <v/>
      </c>
      <c r="N76" s="13">
        <f>IF('Trésorerie'!$A76="","",'Trésorerie'!$B$2+SUM('Trésorerie'!$M$6:'Trésorerie'!$M76))</f>
        <v/>
      </c>
      <c r="O76" s="4">
        <f>IF('Trésorerie'!$A76="","",IF(AND(NOT(ISBLANK('Trésorerie'!$B76)),'Trésorerie'!$B76&lt;TODAY(),'Trésorerie'!$H76&lt;&gt;"Payé",'Trésorerie'!$H76&lt;&gt;"Annulé"),"À relancer","OK"))</f>
        <v/>
      </c>
      <c r="P76" s="10" t="n"/>
    </row>
    <row r="77">
      <c r="A77" s="8" t="n"/>
      <c r="B77" s="9" t="n"/>
      <c r="C77" s="9" t="n"/>
      <c r="D77" s="10" t="n"/>
      <c r="E77" s="8" t="n"/>
      <c r="F77" s="14">
        <f>IF('Trésorerie'!$E77="","",IFERROR(VLOOKUP('Trésorerie'!$E77,'Référentiels'!$A$2:$B$12,2,FALSE),"À catégoriser"))</f>
        <v/>
      </c>
      <c r="G77" s="10" t="n"/>
      <c r="H77" s="8" t="n"/>
      <c r="I77" s="11" t="n"/>
      <c r="J77" s="12" t="n"/>
      <c r="K77" s="15">
        <f>IF('Trésorerie'!$I77="","",'Trésorerie'!$I77*(1+IF('Trésorerie'!$J77="",0,'Trésorerie'!$J77)))</f>
        <v/>
      </c>
      <c r="L77" s="14">
        <f>IF('Trésorerie'!$F77="","",IF('Trésorerie'!$F77="Encaissement","Encaissement","Décaissement"))</f>
        <v/>
      </c>
      <c r="M77" s="15">
        <f>IF('Trésorerie'!$K77="","",IF('Trésorerie'!$L77="Encaissement",'Trésorerie'!$K77,-'Trésorerie'!$K77))</f>
        <v/>
      </c>
      <c r="N77" s="15">
        <f>IF('Trésorerie'!$A77="","",'Trésorerie'!$B$2+SUM('Trésorerie'!$M$6:'Trésorerie'!$M77))</f>
        <v/>
      </c>
      <c r="O77" s="14">
        <f>IF('Trésorerie'!$A77="","",IF(AND(NOT(ISBLANK('Trésorerie'!$B77)),'Trésorerie'!$B77&lt;TODAY(),'Trésorerie'!$H77&lt;&gt;"Payé",'Trésorerie'!$H77&lt;&gt;"Annulé"),"À relancer","OK"))</f>
        <v/>
      </c>
      <c r="P77" s="10" t="n"/>
    </row>
    <row r="78">
      <c r="A78" s="8" t="n"/>
      <c r="B78" s="9" t="n"/>
      <c r="C78" s="9" t="n"/>
      <c r="D78" s="10" t="n"/>
      <c r="E78" s="8" t="n"/>
      <c r="F78" s="4">
        <f>IF('Trésorerie'!$E78="","",IFERROR(VLOOKUP('Trésorerie'!$E78,'Référentiels'!$A$2:$B$12,2,FALSE),"À catégoriser"))</f>
        <v/>
      </c>
      <c r="G78" s="10" t="n"/>
      <c r="H78" s="8" t="n"/>
      <c r="I78" s="11" t="n"/>
      <c r="J78" s="12" t="n"/>
      <c r="K78" s="13">
        <f>IF('Trésorerie'!$I78="","",'Trésorerie'!$I78*(1+IF('Trésorerie'!$J78="",0,'Trésorerie'!$J78)))</f>
        <v/>
      </c>
      <c r="L78" s="4">
        <f>IF('Trésorerie'!$F78="","",IF('Trésorerie'!$F78="Encaissement","Encaissement","Décaissement"))</f>
        <v/>
      </c>
      <c r="M78" s="13">
        <f>IF('Trésorerie'!$K78="","",IF('Trésorerie'!$L78="Encaissement",'Trésorerie'!$K78,-'Trésorerie'!$K78))</f>
        <v/>
      </c>
      <c r="N78" s="13">
        <f>IF('Trésorerie'!$A78="","",'Trésorerie'!$B$2+SUM('Trésorerie'!$M$6:'Trésorerie'!$M78))</f>
        <v/>
      </c>
      <c r="O78" s="4">
        <f>IF('Trésorerie'!$A78="","",IF(AND(NOT(ISBLANK('Trésorerie'!$B78)),'Trésorerie'!$B78&lt;TODAY(),'Trésorerie'!$H78&lt;&gt;"Payé",'Trésorerie'!$H78&lt;&gt;"Annulé"),"À relancer","OK"))</f>
        <v/>
      </c>
      <c r="P78" s="10" t="n"/>
    </row>
    <row r="79">
      <c r="A79" s="8" t="n"/>
      <c r="B79" s="9" t="n"/>
      <c r="C79" s="9" t="n"/>
      <c r="D79" s="10" t="n"/>
      <c r="E79" s="8" t="n"/>
      <c r="F79" s="14">
        <f>IF('Trésorerie'!$E79="","",IFERROR(VLOOKUP('Trésorerie'!$E79,'Référentiels'!$A$2:$B$12,2,FALSE),"À catégoriser"))</f>
        <v/>
      </c>
      <c r="G79" s="10" t="n"/>
      <c r="H79" s="8" t="n"/>
      <c r="I79" s="11" t="n"/>
      <c r="J79" s="12" t="n"/>
      <c r="K79" s="15">
        <f>IF('Trésorerie'!$I79="","",'Trésorerie'!$I79*(1+IF('Trésorerie'!$J79="",0,'Trésorerie'!$J79)))</f>
        <v/>
      </c>
      <c r="L79" s="14">
        <f>IF('Trésorerie'!$F79="","",IF('Trésorerie'!$F79="Encaissement","Encaissement","Décaissement"))</f>
        <v/>
      </c>
      <c r="M79" s="15">
        <f>IF('Trésorerie'!$K79="","",IF('Trésorerie'!$L79="Encaissement",'Trésorerie'!$K79,-'Trésorerie'!$K79))</f>
        <v/>
      </c>
      <c r="N79" s="15">
        <f>IF('Trésorerie'!$A79="","",'Trésorerie'!$B$2+SUM('Trésorerie'!$M$6:'Trésorerie'!$M79))</f>
        <v/>
      </c>
      <c r="O79" s="14">
        <f>IF('Trésorerie'!$A79="","",IF(AND(NOT(ISBLANK('Trésorerie'!$B79)),'Trésorerie'!$B79&lt;TODAY(),'Trésorerie'!$H79&lt;&gt;"Payé",'Trésorerie'!$H79&lt;&gt;"Annulé"),"À relancer","OK"))</f>
        <v/>
      </c>
      <c r="P79" s="10" t="n"/>
    </row>
    <row r="80">
      <c r="A80" s="8" t="n"/>
      <c r="B80" s="9" t="n"/>
      <c r="C80" s="9" t="n"/>
      <c r="D80" s="10" t="n"/>
      <c r="E80" s="8" t="n"/>
      <c r="F80" s="4">
        <f>IF('Trésorerie'!$E80="","",IFERROR(VLOOKUP('Trésorerie'!$E80,'Référentiels'!$A$2:$B$12,2,FALSE),"À catégoriser"))</f>
        <v/>
      </c>
      <c r="G80" s="10" t="n"/>
      <c r="H80" s="8" t="n"/>
      <c r="I80" s="11" t="n"/>
      <c r="J80" s="12" t="n"/>
      <c r="K80" s="13">
        <f>IF('Trésorerie'!$I80="","",'Trésorerie'!$I80*(1+IF('Trésorerie'!$J80="",0,'Trésorerie'!$J80)))</f>
        <v/>
      </c>
      <c r="L80" s="4">
        <f>IF('Trésorerie'!$F80="","",IF('Trésorerie'!$F80="Encaissement","Encaissement","Décaissement"))</f>
        <v/>
      </c>
      <c r="M80" s="13">
        <f>IF('Trésorerie'!$K80="","",IF('Trésorerie'!$L80="Encaissement",'Trésorerie'!$K80,-'Trésorerie'!$K80))</f>
        <v/>
      </c>
      <c r="N80" s="13">
        <f>IF('Trésorerie'!$A80="","",'Trésorerie'!$B$2+SUM('Trésorerie'!$M$6:'Trésorerie'!$M80))</f>
        <v/>
      </c>
      <c r="O80" s="4">
        <f>IF('Trésorerie'!$A80="","",IF(AND(NOT(ISBLANK('Trésorerie'!$B80)),'Trésorerie'!$B80&lt;TODAY(),'Trésorerie'!$H80&lt;&gt;"Payé",'Trésorerie'!$H80&lt;&gt;"Annulé"),"À relancer","OK"))</f>
        <v/>
      </c>
      <c r="P80" s="10" t="n"/>
    </row>
    <row r="81">
      <c r="A81" s="8" t="n"/>
      <c r="B81" s="9" t="n"/>
      <c r="C81" s="9" t="n"/>
      <c r="D81" s="10" t="n"/>
      <c r="E81" s="8" t="n"/>
      <c r="F81" s="14">
        <f>IF('Trésorerie'!$E81="","",IFERROR(VLOOKUP('Trésorerie'!$E81,'Référentiels'!$A$2:$B$12,2,FALSE),"À catégoriser"))</f>
        <v/>
      </c>
      <c r="G81" s="10" t="n"/>
      <c r="H81" s="8" t="n"/>
      <c r="I81" s="11" t="n"/>
      <c r="J81" s="12" t="n"/>
      <c r="K81" s="15">
        <f>IF('Trésorerie'!$I81="","",'Trésorerie'!$I81*(1+IF('Trésorerie'!$J81="",0,'Trésorerie'!$J81)))</f>
        <v/>
      </c>
      <c r="L81" s="14">
        <f>IF('Trésorerie'!$F81="","",IF('Trésorerie'!$F81="Encaissement","Encaissement","Décaissement"))</f>
        <v/>
      </c>
      <c r="M81" s="15">
        <f>IF('Trésorerie'!$K81="","",IF('Trésorerie'!$L81="Encaissement",'Trésorerie'!$K81,-'Trésorerie'!$K81))</f>
        <v/>
      </c>
      <c r="N81" s="15">
        <f>IF('Trésorerie'!$A81="","",'Trésorerie'!$B$2+SUM('Trésorerie'!$M$6:'Trésorerie'!$M81))</f>
        <v/>
      </c>
      <c r="O81" s="14">
        <f>IF('Trésorerie'!$A81="","",IF(AND(NOT(ISBLANK('Trésorerie'!$B81)),'Trésorerie'!$B81&lt;TODAY(),'Trésorerie'!$H81&lt;&gt;"Payé",'Trésorerie'!$H81&lt;&gt;"Annulé"),"À relancer","OK"))</f>
        <v/>
      </c>
      <c r="P81" s="10" t="n"/>
    </row>
    <row r="82">
      <c r="A82" s="8" t="n"/>
      <c r="B82" s="9" t="n"/>
      <c r="C82" s="9" t="n"/>
      <c r="D82" s="10" t="n"/>
      <c r="E82" s="8" t="n"/>
      <c r="F82" s="4">
        <f>IF('Trésorerie'!$E82="","",IFERROR(VLOOKUP('Trésorerie'!$E82,'Référentiels'!$A$2:$B$12,2,FALSE),"À catégoriser"))</f>
        <v/>
      </c>
      <c r="G82" s="10" t="n"/>
      <c r="H82" s="8" t="n"/>
      <c r="I82" s="11" t="n"/>
      <c r="J82" s="12" t="n"/>
      <c r="K82" s="13">
        <f>IF('Trésorerie'!$I82="","",'Trésorerie'!$I82*(1+IF('Trésorerie'!$J82="",0,'Trésorerie'!$J82)))</f>
        <v/>
      </c>
      <c r="L82" s="4">
        <f>IF('Trésorerie'!$F82="","",IF('Trésorerie'!$F82="Encaissement","Encaissement","Décaissement"))</f>
        <v/>
      </c>
      <c r="M82" s="13">
        <f>IF('Trésorerie'!$K82="","",IF('Trésorerie'!$L82="Encaissement",'Trésorerie'!$K82,-'Trésorerie'!$K82))</f>
        <v/>
      </c>
      <c r="N82" s="13">
        <f>IF('Trésorerie'!$A82="","",'Trésorerie'!$B$2+SUM('Trésorerie'!$M$6:'Trésorerie'!$M82))</f>
        <v/>
      </c>
      <c r="O82" s="4">
        <f>IF('Trésorerie'!$A82="","",IF(AND(NOT(ISBLANK('Trésorerie'!$B82)),'Trésorerie'!$B82&lt;TODAY(),'Trésorerie'!$H82&lt;&gt;"Payé",'Trésorerie'!$H82&lt;&gt;"Annulé"),"À relancer","OK"))</f>
        <v/>
      </c>
      <c r="P82" s="10" t="n"/>
    </row>
    <row r="83">
      <c r="A83" s="8" t="n"/>
      <c r="B83" s="9" t="n"/>
      <c r="C83" s="9" t="n"/>
      <c r="D83" s="10" t="n"/>
      <c r="E83" s="8" t="n"/>
      <c r="F83" s="14">
        <f>IF('Trésorerie'!$E83="","",IFERROR(VLOOKUP('Trésorerie'!$E83,'Référentiels'!$A$2:$B$12,2,FALSE),"À catégoriser"))</f>
        <v/>
      </c>
      <c r="G83" s="10" t="n"/>
      <c r="H83" s="8" t="n"/>
      <c r="I83" s="11" t="n"/>
      <c r="J83" s="12" t="n"/>
      <c r="K83" s="15">
        <f>IF('Trésorerie'!$I83="","",'Trésorerie'!$I83*(1+IF('Trésorerie'!$J83="",0,'Trésorerie'!$J83)))</f>
        <v/>
      </c>
      <c r="L83" s="14">
        <f>IF('Trésorerie'!$F83="","",IF('Trésorerie'!$F83="Encaissement","Encaissement","Décaissement"))</f>
        <v/>
      </c>
      <c r="M83" s="15">
        <f>IF('Trésorerie'!$K83="","",IF('Trésorerie'!$L83="Encaissement",'Trésorerie'!$K83,-'Trésorerie'!$K83))</f>
        <v/>
      </c>
      <c r="N83" s="15">
        <f>IF('Trésorerie'!$A83="","",'Trésorerie'!$B$2+SUM('Trésorerie'!$M$6:'Trésorerie'!$M83))</f>
        <v/>
      </c>
      <c r="O83" s="14">
        <f>IF('Trésorerie'!$A83="","",IF(AND(NOT(ISBLANK('Trésorerie'!$B83)),'Trésorerie'!$B83&lt;TODAY(),'Trésorerie'!$H83&lt;&gt;"Payé",'Trésorerie'!$H83&lt;&gt;"Annulé"),"À relancer","OK"))</f>
        <v/>
      </c>
      <c r="P83" s="10" t="n"/>
    </row>
    <row r="84">
      <c r="A84" s="8" t="n"/>
      <c r="B84" s="9" t="n"/>
      <c r="C84" s="9" t="n"/>
      <c r="D84" s="10" t="n"/>
      <c r="E84" s="8" t="n"/>
      <c r="F84" s="4">
        <f>IF('Trésorerie'!$E84="","",IFERROR(VLOOKUP('Trésorerie'!$E84,'Référentiels'!$A$2:$B$12,2,FALSE),"À catégoriser"))</f>
        <v/>
      </c>
      <c r="G84" s="10" t="n"/>
      <c r="H84" s="8" t="n"/>
      <c r="I84" s="11" t="n"/>
      <c r="J84" s="12" t="n"/>
      <c r="K84" s="13">
        <f>IF('Trésorerie'!$I84="","",'Trésorerie'!$I84*(1+IF('Trésorerie'!$J84="",0,'Trésorerie'!$J84)))</f>
        <v/>
      </c>
      <c r="L84" s="4">
        <f>IF('Trésorerie'!$F84="","",IF('Trésorerie'!$F84="Encaissement","Encaissement","Décaissement"))</f>
        <v/>
      </c>
      <c r="M84" s="13">
        <f>IF('Trésorerie'!$K84="","",IF('Trésorerie'!$L84="Encaissement",'Trésorerie'!$K84,-'Trésorerie'!$K84))</f>
        <v/>
      </c>
      <c r="N84" s="13">
        <f>IF('Trésorerie'!$A84="","",'Trésorerie'!$B$2+SUM('Trésorerie'!$M$6:'Trésorerie'!$M84))</f>
        <v/>
      </c>
      <c r="O84" s="4">
        <f>IF('Trésorerie'!$A84="","",IF(AND(NOT(ISBLANK('Trésorerie'!$B84)),'Trésorerie'!$B84&lt;TODAY(),'Trésorerie'!$H84&lt;&gt;"Payé",'Trésorerie'!$H84&lt;&gt;"Annulé"),"À relancer","OK"))</f>
        <v/>
      </c>
      <c r="P84" s="10" t="n"/>
    </row>
    <row r="85">
      <c r="A85" s="8" t="n"/>
      <c r="B85" s="9" t="n"/>
      <c r="C85" s="9" t="n"/>
      <c r="D85" s="10" t="n"/>
      <c r="E85" s="8" t="n"/>
      <c r="F85" s="14">
        <f>IF('Trésorerie'!$E85="","",IFERROR(VLOOKUP('Trésorerie'!$E85,'Référentiels'!$A$2:$B$12,2,FALSE),"À catégoriser"))</f>
        <v/>
      </c>
      <c r="G85" s="10" t="n"/>
      <c r="H85" s="8" t="n"/>
      <c r="I85" s="11" t="n"/>
      <c r="J85" s="12" t="n"/>
      <c r="K85" s="15">
        <f>IF('Trésorerie'!$I85="","",'Trésorerie'!$I85*(1+IF('Trésorerie'!$J85="",0,'Trésorerie'!$J85)))</f>
        <v/>
      </c>
      <c r="L85" s="14">
        <f>IF('Trésorerie'!$F85="","",IF('Trésorerie'!$F85="Encaissement","Encaissement","Décaissement"))</f>
        <v/>
      </c>
      <c r="M85" s="15">
        <f>IF('Trésorerie'!$K85="","",IF('Trésorerie'!$L85="Encaissement",'Trésorerie'!$K85,-'Trésorerie'!$K85))</f>
        <v/>
      </c>
      <c r="N85" s="15">
        <f>IF('Trésorerie'!$A85="","",'Trésorerie'!$B$2+SUM('Trésorerie'!$M$6:'Trésorerie'!$M85))</f>
        <v/>
      </c>
      <c r="O85" s="14">
        <f>IF('Trésorerie'!$A85="","",IF(AND(NOT(ISBLANK('Trésorerie'!$B85)),'Trésorerie'!$B85&lt;TODAY(),'Trésorerie'!$H85&lt;&gt;"Payé",'Trésorerie'!$H85&lt;&gt;"Annulé"),"À relancer","OK"))</f>
        <v/>
      </c>
      <c r="P85" s="10" t="n"/>
    </row>
    <row r="86">
      <c r="A86" s="8" t="n"/>
      <c r="B86" s="9" t="n"/>
      <c r="C86" s="9" t="n"/>
      <c r="D86" s="10" t="n"/>
      <c r="E86" s="8" t="n"/>
      <c r="F86" s="4">
        <f>IF('Trésorerie'!$E86="","",IFERROR(VLOOKUP('Trésorerie'!$E86,'Référentiels'!$A$2:$B$12,2,FALSE),"À catégoriser"))</f>
        <v/>
      </c>
      <c r="G86" s="10" t="n"/>
      <c r="H86" s="8" t="n"/>
      <c r="I86" s="11" t="n"/>
      <c r="J86" s="12" t="n"/>
      <c r="K86" s="13">
        <f>IF('Trésorerie'!$I86="","",'Trésorerie'!$I86*(1+IF('Trésorerie'!$J86="",0,'Trésorerie'!$J86)))</f>
        <v/>
      </c>
      <c r="L86" s="4">
        <f>IF('Trésorerie'!$F86="","",IF('Trésorerie'!$F86="Encaissement","Encaissement","Décaissement"))</f>
        <v/>
      </c>
      <c r="M86" s="13">
        <f>IF('Trésorerie'!$K86="","",IF('Trésorerie'!$L86="Encaissement",'Trésorerie'!$K86,-'Trésorerie'!$K86))</f>
        <v/>
      </c>
      <c r="N86" s="13">
        <f>IF('Trésorerie'!$A86="","",'Trésorerie'!$B$2+SUM('Trésorerie'!$M$6:'Trésorerie'!$M86))</f>
        <v/>
      </c>
      <c r="O86" s="4">
        <f>IF('Trésorerie'!$A86="","",IF(AND(NOT(ISBLANK('Trésorerie'!$B86)),'Trésorerie'!$B86&lt;TODAY(),'Trésorerie'!$H86&lt;&gt;"Payé",'Trésorerie'!$H86&lt;&gt;"Annulé"),"À relancer","OK"))</f>
        <v/>
      </c>
      <c r="P86" s="10" t="n"/>
    </row>
    <row r="87">
      <c r="A87" s="8" t="n"/>
      <c r="B87" s="9" t="n"/>
      <c r="C87" s="9" t="n"/>
      <c r="D87" s="10" t="n"/>
      <c r="E87" s="8" t="n"/>
      <c r="F87" s="14">
        <f>IF('Trésorerie'!$E87="","",IFERROR(VLOOKUP('Trésorerie'!$E87,'Référentiels'!$A$2:$B$12,2,FALSE),"À catégoriser"))</f>
        <v/>
      </c>
      <c r="G87" s="10" t="n"/>
      <c r="H87" s="8" t="n"/>
      <c r="I87" s="11" t="n"/>
      <c r="J87" s="12" t="n"/>
      <c r="K87" s="15">
        <f>IF('Trésorerie'!$I87="","",'Trésorerie'!$I87*(1+IF('Trésorerie'!$J87="",0,'Trésorerie'!$J87)))</f>
        <v/>
      </c>
      <c r="L87" s="14">
        <f>IF('Trésorerie'!$F87="","",IF('Trésorerie'!$F87="Encaissement","Encaissement","Décaissement"))</f>
        <v/>
      </c>
      <c r="M87" s="15">
        <f>IF('Trésorerie'!$K87="","",IF('Trésorerie'!$L87="Encaissement",'Trésorerie'!$K87,-'Trésorerie'!$K87))</f>
        <v/>
      </c>
      <c r="N87" s="15">
        <f>IF('Trésorerie'!$A87="","",'Trésorerie'!$B$2+SUM('Trésorerie'!$M$6:'Trésorerie'!$M87))</f>
        <v/>
      </c>
      <c r="O87" s="14">
        <f>IF('Trésorerie'!$A87="","",IF(AND(NOT(ISBLANK('Trésorerie'!$B87)),'Trésorerie'!$B87&lt;TODAY(),'Trésorerie'!$H87&lt;&gt;"Payé",'Trésorerie'!$H87&lt;&gt;"Annulé"),"À relancer","OK"))</f>
        <v/>
      </c>
      <c r="P87" s="10" t="n"/>
    </row>
    <row r="88">
      <c r="A88" s="8" t="n"/>
      <c r="B88" s="9" t="n"/>
      <c r="C88" s="9" t="n"/>
      <c r="D88" s="10" t="n"/>
      <c r="E88" s="8" t="n"/>
      <c r="F88" s="4">
        <f>IF('Trésorerie'!$E88="","",IFERROR(VLOOKUP('Trésorerie'!$E88,'Référentiels'!$A$2:$B$12,2,FALSE),"À catégoriser"))</f>
        <v/>
      </c>
      <c r="G88" s="10" t="n"/>
      <c r="H88" s="8" t="n"/>
      <c r="I88" s="11" t="n"/>
      <c r="J88" s="12" t="n"/>
      <c r="K88" s="13">
        <f>IF('Trésorerie'!$I88="","",'Trésorerie'!$I88*(1+IF('Trésorerie'!$J88="",0,'Trésorerie'!$J88)))</f>
        <v/>
      </c>
      <c r="L88" s="4">
        <f>IF('Trésorerie'!$F88="","",IF('Trésorerie'!$F88="Encaissement","Encaissement","Décaissement"))</f>
        <v/>
      </c>
      <c r="M88" s="13">
        <f>IF('Trésorerie'!$K88="","",IF('Trésorerie'!$L88="Encaissement",'Trésorerie'!$K88,-'Trésorerie'!$K88))</f>
        <v/>
      </c>
      <c r="N88" s="13">
        <f>IF('Trésorerie'!$A88="","",'Trésorerie'!$B$2+SUM('Trésorerie'!$M$6:'Trésorerie'!$M88))</f>
        <v/>
      </c>
      <c r="O88" s="4">
        <f>IF('Trésorerie'!$A88="","",IF(AND(NOT(ISBLANK('Trésorerie'!$B88)),'Trésorerie'!$B88&lt;TODAY(),'Trésorerie'!$H88&lt;&gt;"Payé",'Trésorerie'!$H88&lt;&gt;"Annulé"),"À relancer","OK"))</f>
        <v/>
      </c>
      <c r="P88" s="10" t="n"/>
    </row>
    <row r="89">
      <c r="A89" s="8" t="n"/>
      <c r="B89" s="9" t="n"/>
      <c r="C89" s="9" t="n"/>
      <c r="D89" s="10" t="n"/>
      <c r="E89" s="8" t="n"/>
      <c r="F89" s="14">
        <f>IF('Trésorerie'!$E89="","",IFERROR(VLOOKUP('Trésorerie'!$E89,'Référentiels'!$A$2:$B$12,2,FALSE),"À catégoriser"))</f>
        <v/>
      </c>
      <c r="G89" s="10" t="n"/>
      <c r="H89" s="8" t="n"/>
      <c r="I89" s="11" t="n"/>
      <c r="J89" s="12" t="n"/>
      <c r="K89" s="15">
        <f>IF('Trésorerie'!$I89="","",'Trésorerie'!$I89*(1+IF('Trésorerie'!$J89="",0,'Trésorerie'!$J89)))</f>
        <v/>
      </c>
      <c r="L89" s="14">
        <f>IF('Trésorerie'!$F89="","",IF('Trésorerie'!$F89="Encaissement","Encaissement","Décaissement"))</f>
        <v/>
      </c>
      <c r="M89" s="15">
        <f>IF('Trésorerie'!$K89="","",IF('Trésorerie'!$L89="Encaissement",'Trésorerie'!$K89,-'Trésorerie'!$K89))</f>
        <v/>
      </c>
      <c r="N89" s="15">
        <f>IF('Trésorerie'!$A89="","",'Trésorerie'!$B$2+SUM('Trésorerie'!$M$6:'Trésorerie'!$M89))</f>
        <v/>
      </c>
      <c r="O89" s="14">
        <f>IF('Trésorerie'!$A89="","",IF(AND(NOT(ISBLANK('Trésorerie'!$B89)),'Trésorerie'!$B89&lt;TODAY(),'Trésorerie'!$H89&lt;&gt;"Payé",'Trésorerie'!$H89&lt;&gt;"Annulé"),"À relancer","OK"))</f>
        <v/>
      </c>
      <c r="P89" s="10" t="n"/>
    </row>
    <row r="90">
      <c r="A90" s="8" t="n"/>
      <c r="B90" s="9" t="n"/>
      <c r="C90" s="9" t="n"/>
      <c r="D90" s="10" t="n"/>
      <c r="E90" s="8" t="n"/>
      <c r="F90" s="4">
        <f>IF('Trésorerie'!$E90="","",IFERROR(VLOOKUP('Trésorerie'!$E90,'Référentiels'!$A$2:$B$12,2,FALSE),"À catégoriser"))</f>
        <v/>
      </c>
      <c r="G90" s="10" t="n"/>
      <c r="H90" s="8" t="n"/>
      <c r="I90" s="11" t="n"/>
      <c r="J90" s="12" t="n"/>
      <c r="K90" s="13">
        <f>IF('Trésorerie'!$I90="","",'Trésorerie'!$I90*(1+IF('Trésorerie'!$J90="",0,'Trésorerie'!$J90)))</f>
        <v/>
      </c>
      <c r="L90" s="4">
        <f>IF('Trésorerie'!$F90="","",IF('Trésorerie'!$F90="Encaissement","Encaissement","Décaissement"))</f>
        <v/>
      </c>
      <c r="M90" s="13">
        <f>IF('Trésorerie'!$K90="","",IF('Trésorerie'!$L90="Encaissement",'Trésorerie'!$K90,-'Trésorerie'!$K90))</f>
        <v/>
      </c>
      <c r="N90" s="13">
        <f>IF('Trésorerie'!$A90="","",'Trésorerie'!$B$2+SUM('Trésorerie'!$M$6:'Trésorerie'!$M90))</f>
        <v/>
      </c>
      <c r="O90" s="4">
        <f>IF('Trésorerie'!$A90="","",IF(AND(NOT(ISBLANK('Trésorerie'!$B90)),'Trésorerie'!$B90&lt;TODAY(),'Trésorerie'!$H90&lt;&gt;"Payé",'Trésorerie'!$H90&lt;&gt;"Annulé"),"À relancer","OK"))</f>
        <v/>
      </c>
      <c r="P90" s="10" t="n"/>
    </row>
    <row r="91">
      <c r="A91" s="8" t="n"/>
      <c r="B91" s="9" t="n"/>
      <c r="C91" s="9" t="n"/>
      <c r="D91" s="10" t="n"/>
      <c r="E91" s="8" t="n"/>
      <c r="F91" s="14">
        <f>IF('Trésorerie'!$E91="","",IFERROR(VLOOKUP('Trésorerie'!$E91,'Référentiels'!$A$2:$B$12,2,FALSE),"À catégoriser"))</f>
        <v/>
      </c>
      <c r="G91" s="10" t="n"/>
      <c r="H91" s="8" t="n"/>
      <c r="I91" s="11" t="n"/>
      <c r="J91" s="12" t="n"/>
      <c r="K91" s="15">
        <f>IF('Trésorerie'!$I91="","",'Trésorerie'!$I91*(1+IF('Trésorerie'!$J91="",0,'Trésorerie'!$J91)))</f>
        <v/>
      </c>
      <c r="L91" s="14">
        <f>IF('Trésorerie'!$F91="","",IF('Trésorerie'!$F91="Encaissement","Encaissement","Décaissement"))</f>
        <v/>
      </c>
      <c r="M91" s="15">
        <f>IF('Trésorerie'!$K91="","",IF('Trésorerie'!$L91="Encaissement",'Trésorerie'!$K91,-'Trésorerie'!$K91))</f>
        <v/>
      </c>
      <c r="N91" s="15">
        <f>IF('Trésorerie'!$A91="","",'Trésorerie'!$B$2+SUM('Trésorerie'!$M$6:'Trésorerie'!$M91))</f>
        <v/>
      </c>
      <c r="O91" s="14">
        <f>IF('Trésorerie'!$A91="","",IF(AND(NOT(ISBLANK('Trésorerie'!$B91)),'Trésorerie'!$B91&lt;TODAY(),'Trésorerie'!$H91&lt;&gt;"Payé",'Trésorerie'!$H91&lt;&gt;"Annulé"),"À relancer","OK"))</f>
        <v/>
      </c>
      <c r="P91" s="10" t="n"/>
    </row>
    <row r="92">
      <c r="A92" s="8" t="n"/>
      <c r="B92" s="9" t="n"/>
      <c r="C92" s="9" t="n"/>
      <c r="D92" s="10" t="n"/>
      <c r="E92" s="8" t="n"/>
      <c r="F92" s="4">
        <f>IF('Trésorerie'!$E92="","",IFERROR(VLOOKUP('Trésorerie'!$E92,'Référentiels'!$A$2:$B$12,2,FALSE),"À catégoriser"))</f>
        <v/>
      </c>
      <c r="G92" s="10" t="n"/>
      <c r="H92" s="8" t="n"/>
      <c r="I92" s="11" t="n"/>
      <c r="J92" s="12" t="n"/>
      <c r="K92" s="13">
        <f>IF('Trésorerie'!$I92="","",'Trésorerie'!$I92*(1+IF('Trésorerie'!$J92="",0,'Trésorerie'!$J92)))</f>
        <v/>
      </c>
      <c r="L92" s="4">
        <f>IF('Trésorerie'!$F92="","",IF('Trésorerie'!$F92="Encaissement","Encaissement","Décaissement"))</f>
        <v/>
      </c>
      <c r="M92" s="13">
        <f>IF('Trésorerie'!$K92="","",IF('Trésorerie'!$L92="Encaissement",'Trésorerie'!$K92,-'Trésorerie'!$K92))</f>
        <v/>
      </c>
      <c r="N92" s="13">
        <f>IF('Trésorerie'!$A92="","",'Trésorerie'!$B$2+SUM('Trésorerie'!$M$6:'Trésorerie'!$M92))</f>
        <v/>
      </c>
      <c r="O92" s="4">
        <f>IF('Trésorerie'!$A92="","",IF(AND(NOT(ISBLANK('Trésorerie'!$B92)),'Trésorerie'!$B92&lt;TODAY(),'Trésorerie'!$H92&lt;&gt;"Payé",'Trésorerie'!$H92&lt;&gt;"Annulé"),"À relancer","OK"))</f>
        <v/>
      </c>
      <c r="P92" s="10" t="n"/>
    </row>
    <row r="93">
      <c r="A93" s="8" t="n"/>
      <c r="B93" s="9" t="n"/>
      <c r="C93" s="9" t="n"/>
      <c r="D93" s="10" t="n"/>
      <c r="E93" s="8" t="n"/>
      <c r="F93" s="14">
        <f>IF('Trésorerie'!$E93="","",IFERROR(VLOOKUP('Trésorerie'!$E93,'Référentiels'!$A$2:$B$12,2,FALSE),"À catégoriser"))</f>
        <v/>
      </c>
      <c r="G93" s="10" t="n"/>
      <c r="H93" s="8" t="n"/>
      <c r="I93" s="11" t="n"/>
      <c r="J93" s="12" t="n"/>
      <c r="K93" s="15">
        <f>IF('Trésorerie'!$I93="","",'Trésorerie'!$I93*(1+IF('Trésorerie'!$J93="",0,'Trésorerie'!$J93)))</f>
        <v/>
      </c>
      <c r="L93" s="14">
        <f>IF('Trésorerie'!$F93="","",IF('Trésorerie'!$F93="Encaissement","Encaissement","Décaissement"))</f>
        <v/>
      </c>
      <c r="M93" s="15">
        <f>IF('Trésorerie'!$K93="","",IF('Trésorerie'!$L93="Encaissement",'Trésorerie'!$K93,-'Trésorerie'!$K93))</f>
        <v/>
      </c>
      <c r="N93" s="15">
        <f>IF('Trésorerie'!$A93="","",'Trésorerie'!$B$2+SUM('Trésorerie'!$M$6:'Trésorerie'!$M93))</f>
        <v/>
      </c>
      <c r="O93" s="14">
        <f>IF('Trésorerie'!$A93="","",IF(AND(NOT(ISBLANK('Trésorerie'!$B93)),'Trésorerie'!$B93&lt;TODAY(),'Trésorerie'!$H93&lt;&gt;"Payé",'Trésorerie'!$H93&lt;&gt;"Annulé"),"À relancer","OK"))</f>
        <v/>
      </c>
      <c r="P93" s="10" t="n"/>
    </row>
    <row r="94">
      <c r="A94" s="8" t="n"/>
      <c r="B94" s="9" t="n"/>
      <c r="C94" s="9" t="n"/>
      <c r="D94" s="10" t="n"/>
      <c r="E94" s="8" t="n"/>
      <c r="F94" s="4">
        <f>IF('Trésorerie'!$E94="","",IFERROR(VLOOKUP('Trésorerie'!$E94,'Référentiels'!$A$2:$B$12,2,FALSE),"À catégoriser"))</f>
        <v/>
      </c>
      <c r="G94" s="10" t="n"/>
      <c r="H94" s="8" t="n"/>
      <c r="I94" s="11" t="n"/>
      <c r="J94" s="12" t="n"/>
      <c r="K94" s="13">
        <f>IF('Trésorerie'!$I94="","",'Trésorerie'!$I94*(1+IF('Trésorerie'!$J94="",0,'Trésorerie'!$J94)))</f>
        <v/>
      </c>
      <c r="L94" s="4">
        <f>IF('Trésorerie'!$F94="","",IF('Trésorerie'!$F94="Encaissement","Encaissement","Décaissement"))</f>
        <v/>
      </c>
      <c r="M94" s="13">
        <f>IF('Trésorerie'!$K94="","",IF('Trésorerie'!$L94="Encaissement",'Trésorerie'!$K94,-'Trésorerie'!$K94))</f>
        <v/>
      </c>
      <c r="N94" s="13">
        <f>IF('Trésorerie'!$A94="","",'Trésorerie'!$B$2+SUM('Trésorerie'!$M$6:'Trésorerie'!$M94))</f>
        <v/>
      </c>
      <c r="O94" s="4">
        <f>IF('Trésorerie'!$A94="","",IF(AND(NOT(ISBLANK('Trésorerie'!$B94)),'Trésorerie'!$B94&lt;TODAY(),'Trésorerie'!$H94&lt;&gt;"Payé",'Trésorerie'!$H94&lt;&gt;"Annulé"),"À relancer","OK"))</f>
        <v/>
      </c>
      <c r="P94" s="10" t="n"/>
    </row>
    <row r="95">
      <c r="A95" s="8" t="n"/>
      <c r="B95" s="9" t="n"/>
      <c r="C95" s="9" t="n"/>
      <c r="D95" s="10" t="n"/>
      <c r="E95" s="8" t="n"/>
      <c r="F95" s="14">
        <f>IF('Trésorerie'!$E95="","",IFERROR(VLOOKUP('Trésorerie'!$E95,'Référentiels'!$A$2:$B$12,2,FALSE),"À catégoriser"))</f>
        <v/>
      </c>
      <c r="G95" s="10" t="n"/>
      <c r="H95" s="8" t="n"/>
      <c r="I95" s="11" t="n"/>
      <c r="J95" s="12" t="n"/>
      <c r="K95" s="15">
        <f>IF('Trésorerie'!$I95="","",'Trésorerie'!$I95*(1+IF('Trésorerie'!$J95="",0,'Trésorerie'!$J95)))</f>
        <v/>
      </c>
      <c r="L95" s="14">
        <f>IF('Trésorerie'!$F95="","",IF('Trésorerie'!$F95="Encaissement","Encaissement","Décaissement"))</f>
        <v/>
      </c>
      <c r="M95" s="15">
        <f>IF('Trésorerie'!$K95="","",IF('Trésorerie'!$L95="Encaissement",'Trésorerie'!$K95,-'Trésorerie'!$K95))</f>
        <v/>
      </c>
      <c r="N95" s="15">
        <f>IF('Trésorerie'!$A95="","",'Trésorerie'!$B$2+SUM('Trésorerie'!$M$6:'Trésorerie'!$M95))</f>
        <v/>
      </c>
      <c r="O95" s="14">
        <f>IF('Trésorerie'!$A95="","",IF(AND(NOT(ISBLANK('Trésorerie'!$B95)),'Trésorerie'!$B95&lt;TODAY(),'Trésorerie'!$H95&lt;&gt;"Payé",'Trésorerie'!$H95&lt;&gt;"Annulé"),"À relancer","OK"))</f>
        <v/>
      </c>
      <c r="P95" s="10" t="n"/>
    </row>
    <row r="96">
      <c r="A96" s="8" t="n"/>
      <c r="B96" s="9" t="n"/>
      <c r="C96" s="9" t="n"/>
      <c r="D96" s="10" t="n"/>
      <c r="E96" s="8" t="n"/>
      <c r="F96" s="4">
        <f>IF('Trésorerie'!$E96="","",IFERROR(VLOOKUP('Trésorerie'!$E96,'Référentiels'!$A$2:$B$12,2,FALSE),"À catégoriser"))</f>
        <v/>
      </c>
      <c r="G96" s="10" t="n"/>
      <c r="H96" s="8" t="n"/>
      <c r="I96" s="11" t="n"/>
      <c r="J96" s="12" t="n"/>
      <c r="K96" s="13">
        <f>IF('Trésorerie'!$I96="","",'Trésorerie'!$I96*(1+IF('Trésorerie'!$J96="",0,'Trésorerie'!$J96)))</f>
        <v/>
      </c>
      <c r="L96" s="4">
        <f>IF('Trésorerie'!$F96="","",IF('Trésorerie'!$F96="Encaissement","Encaissement","Décaissement"))</f>
        <v/>
      </c>
      <c r="M96" s="13">
        <f>IF('Trésorerie'!$K96="","",IF('Trésorerie'!$L96="Encaissement",'Trésorerie'!$K96,-'Trésorerie'!$K96))</f>
        <v/>
      </c>
      <c r="N96" s="13">
        <f>IF('Trésorerie'!$A96="","",'Trésorerie'!$B$2+SUM('Trésorerie'!$M$6:'Trésorerie'!$M96))</f>
        <v/>
      </c>
      <c r="O96" s="4">
        <f>IF('Trésorerie'!$A96="","",IF(AND(NOT(ISBLANK('Trésorerie'!$B96)),'Trésorerie'!$B96&lt;TODAY(),'Trésorerie'!$H96&lt;&gt;"Payé",'Trésorerie'!$H96&lt;&gt;"Annulé"),"À relancer","OK"))</f>
        <v/>
      </c>
      <c r="P96" s="10" t="n"/>
    </row>
    <row r="97">
      <c r="A97" s="8" t="n"/>
      <c r="B97" s="9" t="n"/>
      <c r="C97" s="9" t="n"/>
      <c r="D97" s="10" t="n"/>
      <c r="E97" s="8" t="n"/>
      <c r="F97" s="14">
        <f>IF('Trésorerie'!$E97="","",IFERROR(VLOOKUP('Trésorerie'!$E97,'Référentiels'!$A$2:$B$12,2,FALSE),"À catégoriser"))</f>
        <v/>
      </c>
      <c r="G97" s="10" t="n"/>
      <c r="H97" s="8" t="n"/>
      <c r="I97" s="11" t="n"/>
      <c r="J97" s="12" t="n"/>
      <c r="K97" s="15">
        <f>IF('Trésorerie'!$I97="","",'Trésorerie'!$I97*(1+IF('Trésorerie'!$J97="",0,'Trésorerie'!$J97)))</f>
        <v/>
      </c>
      <c r="L97" s="14">
        <f>IF('Trésorerie'!$F97="","",IF('Trésorerie'!$F97="Encaissement","Encaissement","Décaissement"))</f>
        <v/>
      </c>
      <c r="M97" s="15">
        <f>IF('Trésorerie'!$K97="","",IF('Trésorerie'!$L97="Encaissement",'Trésorerie'!$K97,-'Trésorerie'!$K97))</f>
        <v/>
      </c>
      <c r="N97" s="15">
        <f>IF('Trésorerie'!$A97="","",'Trésorerie'!$B$2+SUM('Trésorerie'!$M$6:'Trésorerie'!$M97))</f>
        <v/>
      </c>
      <c r="O97" s="14">
        <f>IF('Trésorerie'!$A97="","",IF(AND(NOT(ISBLANK('Trésorerie'!$B97)),'Trésorerie'!$B97&lt;TODAY(),'Trésorerie'!$H97&lt;&gt;"Payé",'Trésorerie'!$H97&lt;&gt;"Annulé"),"À relancer","OK"))</f>
        <v/>
      </c>
      <c r="P97" s="10" t="n"/>
    </row>
    <row r="98">
      <c r="A98" s="8" t="n"/>
      <c r="B98" s="9" t="n"/>
      <c r="C98" s="9" t="n"/>
      <c r="D98" s="10" t="n"/>
      <c r="E98" s="8" t="n"/>
      <c r="F98" s="4">
        <f>IF('Trésorerie'!$E98="","",IFERROR(VLOOKUP('Trésorerie'!$E98,'Référentiels'!$A$2:$B$12,2,FALSE),"À catégoriser"))</f>
        <v/>
      </c>
      <c r="G98" s="10" t="n"/>
      <c r="H98" s="8" t="n"/>
      <c r="I98" s="11" t="n"/>
      <c r="J98" s="12" t="n"/>
      <c r="K98" s="13">
        <f>IF('Trésorerie'!$I98="","",'Trésorerie'!$I98*(1+IF('Trésorerie'!$J98="",0,'Trésorerie'!$J98)))</f>
        <v/>
      </c>
      <c r="L98" s="4">
        <f>IF('Trésorerie'!$F98="","",IF('Trésorerie'!$F98="Encaissement","Encaissement","Décaissement"))</f>
        <v/>
      </c>
      <c r="M98" s="13">
        <f>IF('Trésorerie'!$K98="","",IF('Trésorerie'!$L98="Encaissement",'Trésorerie'!$K98,-'Trésorerie'!$K98))</f>
        <v/>
      </c>
      <c r="N98" s="13">
        <f>IF('Trésorerie'!$A98="","",'Trésorerie'!$B$2+SUM('Trésorerie'!$M$6:'Trésorerie'!$M98))</f>
        <v/>
      </c>
      <c r="O98" s="4">
        <f>IF('Trésorerie'!$A98="","",IF(AND(NOT(ISBLANK('Trésorerie'!$B98)),'Trésorerie'!$B98&lt;TODAY(),'Trésorerie'!$H98&lt;&gt;"Payé",'Trésorerie'!$H98&lt;&gt;"Annulé"),"À relancer","OK"))</f>
        <v/>
      </c>
      <c r="P98" s="10" t="n"/>
    </row>
    <row r="99">
      <c r="A99" s="8" t="n"/>
      <c r="B99" s="9" t="n"/>
      <c r="C99" s="9" t="n"/>
      <c r="D99" s="10" t="n"/>
      <c r="E99" s="8" t="n"/>
      <c r="F99" s="14">
        <f>IF('Trésorerie'!$E99="","",IFERROR(VLOOKUP('Trésorerie'!$E99,'Référentiels'!$A$2:$B$12,2,FALSE),"À catégoriser"))</f>
        <v/>
      </c>
      <c r="G99" s="10" t="n"/>
      <c r="H99" s="8" t="n"/>
      <c r="I99" s="11" t="n"/>
      <c r="J99" s="12" t="n"/>
      <c r="K99" s="15">
        <f>IF('Trésorerie'!$I99="","",'Trésorerie'!$I99*(1+IF('Trésorerie'!$J99="",0,'Trésorerie'!$J99)))</f>
        <v/>
      </c>
      <c r="L99" s="14">
        <f>IF('Trésorerie'!$F99="","",IF('Trésorerie'!$F99="Encaissement","Encaissement","Décaissement"))</f>
        <v/>
      </c>
      <c r="M99" s="15">
        <f>IF('Trésorerie'!$K99="","",IF('Trésorerie'!$L99="Encaissement",'Trésorerie'!$K99,-'Trésorerie'!$K99))</f>
        <v/>
      </c>
      <c r="N99" s="15">
        <f>IF('Trésorerie'!$A99="","",'Trésorerie'!$B$2+SUM('Trésorerie'!$M$6:'Trésorerie'!$M99))</f>
        <v/>
      </c>
      <c r="O99" s="14">
        <f>IF('Trésorerie'!$A99="","",IF(AND(NOT(ISBLANK('Trésorerie'!$B99)),'Trésorerie'!$B99&lt;TODAY(),'Trésorerie'!$H99&lt;&gt;"Payé",'Trésorerie'!$H99&lt;&gt;"Annulé"),"À relancer","OK"))</f>
        <v/>
      </c>
      <c r="P99" s="10" t="n"/>
    </row>
    <row r="100">
      <c r="A100" s="8" t="n"/>
      <c r="B100" s="9" t="n"/>
      <c r="C100" s="9" t="n"/>
      <c r="D100" s="10" t="n"/>
      <c r="E100" s="8" t="n"/>
      <c r="F100" s="4">
        <f>IF('Trésorerie'!$E100="","",IFERROR(VLOOKUP('Trésorerie'!$E100,'Référentiels'!$A$2:$B$12,2,FALSE),"À catégoriser"))</f>
        <v/>
      </c>
      <c r="G100" s="10" t="n"/>
      <c r="H100" s="8" t="n"/>
      <c r="I100" s="11" t="n"/>
      <c r="J100" s="12" t="n"/>
      <c r="K100" s="13">
        <f>IF('Trésorerie'!$I100="","",'Trésorerie'!$I100*(1+IF('Trésorerie'!$J100="",0,'Trésorerie'!$J100)))</f>
        <v/>
      </c>
      <c r="L100" s="4">
        <f>IF('Trésorerie'!$F100="","",IF('Trésorerie'!$F100="Encaissement","Encaissement","Décaissement"))</f>
        <v/>
      </c>
      <c r="M100" s="13">
        <f>IF('Trésorerie'!$K100="","",IF('Trésorerie'!$L100="Encaissement",'Trésorerie'!$K100,-'Trésorerie'!$K100))</f>
        <v/>
      </c>
      <c r="N100" s="13">
        <f>IF('Trésorerie'!$A100="","",'Trésorerie'!$B$2+SUM('Trésorerie'!$M$6:'Trésorerie'!$M100))</f>
        <v/>
      </c>
      <c r="O100" s="4">
        <f>IF('Trésorerie'!$A100="","",IF(AND(NOT(ISBLANK('Trésorerie'!$B100)),'Trésorerie'!$B100&lt;TODAY(),'Trésorerie'!$H100&lt;&gt;"Payé",'Trésorerie'!$H100&lt;&gt;"Annulé"),"À relancer","OK"))</f>
        <v/>
      </c>
      <c r="P100" s="10" t="n"/>
    </row>
    <row r="101">
      <c r="A101" s="8" t="n"/>
      <c r="B101" s="9" t="n"/>
      <c r="C101" s="9" t="n"/>
      <c r="D101" s="10" t="n"/>
      <c r="E101" s="8" t="n"/>
      <c r="F101" s="14">
        <f>IF('Trésorerie'!$E101="","",IFERROR(VLOOKUP('Trésorerie'!$E101,'Référentiels'!$A$2:$B$12,2,FALSE),"À catégoriser"))</f>
        <v/>
      </c>
      <c r="G101" s="10" t="n"/>
      <c r="H101" s="8" t="n"/>
      <c r="I101" s="11" t="n"/>
      <c r="J101" s="12" t="n"/>
      <c r="K101" s="15">
        <f>IF('Trésorerie'!$I101="","",'Trésorerie'!$I101*(1+IF('Trésorerie'!$J101="",0,'Trésorerie'!$J101)))</f>
        <v/>
      </c>
      <c r="L101" s="14">
        <f>IF('Trésorerie'!$F101="","",IF('Trésorerie'!$F101="Encaissement","Encaissement","Décaissement"))</f>
        <v/>
      </c>
      <c r="M101" s="15">
        <f>IF('Trésorerie'!$K101="","",IF('Trésorerie'!$L101="Encaissement",'Trésorerie'!$K101,-'Trésorerie'!$K101))</f>
        <v/>
      </c>
      <c r="N101" s="15">
        <f>IF('Trésorerie'!$A101="","",'Trésorerie'!$B$2+SUM('Trésorerie'!$M$6:'Trésorerie'!$M101))</f>
        <v/>
      </c>
      <c r="O101" s="14">
        <f>IF('Trésorerie'!$A101="","",IF(AND(NOT(ISBLANK('Trésorerie'!$B101)),'Trésorerie'!$B101&lt;TODAY(),'Trésorerie'!$H101&lt;&gt;"Payé",'Trésorerie'!$H101&lt;&gt;"Annulé"),"À relancer","OK"))</f>
        <v/>
      </c>
      <c r="P101" s="10" t="n"/>
    </row>
    <row r="102">
      <c r="A102" s="8" t="n"/>
      <c r="B102" s="9" t="n"/>
      <c r="C102" s="9" t="n"/>
      <c r="D102" s="10" t="n"/>
      <c r="E102" s="8" t="n"/>
      <c r="F102" s="4">
        <f>IF('Trésorerie'!$E102="","",IFERROR(VLOOKUP('Trésorerie'!$E102,'Référentiels'!$A$2:$B$12,2,FALSE),"À catégoriser"))</f>
        <v/>
      </c>
      <c r="G102" s="10" t="n"/>
      <c r="H102" s="8" t="n"/>
      <c r="I102" s="11" t="n"/>
      <c r="J102" s="12" t="n"/>
      <c r="K102" s="13">
        <f>IF('Trésorerie'!$I102="","",'Trésorerie'!$I102*(1+IF('Trésorerie'!$J102="",0,'Trésorerie'!$J102)))</f>
        <v/>
      </c>
      <c r="L102" s="4">
        <f>IF('Trésorerie'!$F102="","",IF('Trésorerie'!$F102="Encaissement","Encaissement","Décaissement"))</f>
        <v/>
      </c>
      <c r="M102" s="13">
        <f>IF('Trésorerie'!$K102="","",IF('Trésorerie'!$L102="Encaissement",'Trésorerie'!$K102,-'Trésorerie'!$K102))</f>
        <v/>
      </c>
      <c r="N102" s="13">
        <f>IF('Trésorerie'!$A102="","",'Trésorerie'!$B$2+SUM('Trésorerie'!$M$6:'Trésorerie'!$M102))</f>
        <v/>
      </c>
      <c r="O102" s="4">
        <f>IF('Trésorerie'!$A102="","",IF(AND(NOT(ISBLANK('Trésorerie'!$B102)),'Trésorerie'!$B102&lt;TODAY(),'Trésorerie'!$H102&lt;&gt;"Payé",'Trésorerie'!$H102&lt;&gt;"Annulé"),"À relancer","OK"))</f>
        <v/>
      </c>
      <c r="P102" s="10" t="n"/>
    </row>
    <row r="103">
      <c r="A103" s="8" t="n"/>
      <c r="B103" s="9" t="n"/>
      <c r="C103" s="9" t="n"/>
      <c r="D103" s="10" t="n"/>
      <c r="E103" s="8" t="n"/>
      <c r="F103" s="14">
        <f>IF('Trésorerie'!$E103="","",IFERROR(VLOOKUP('Trésorerie'!$E103,'Référentiels'!$A$2:$B$12,2,FALSE),"À catégoriser"))</f>
        <v/>
      </c>
      <c r="G103" s="10" t="n"/>
      <c r="H103" s="8" t="n"/>
      <c r="I103" s="11" t="n"/>
      <c r="J103" s="12" t="n"/>
      <c r="K103" s="15">
        <f>IF('Trésorerie'!$I103="","",'Trésorerie'!$I103*(1+IF('Trésorerie'!$J103="",0,'Trésorerie'!$J103)))</f>
        <v/>
      </c>
      <c r="L103" s="14">
        <f>IF('Trésorerie'!$F103="","",IF('Trésorerie'!$F103="Encaissement","Encaissement","Décaissement"))</f>
        <v/>
      </c>
      <c r="M103" s="15">
        <f>IF('Trésorerie'!$K103="","",IF('Trésorerie'!$L103="Encaissement",'Trésorerie'!$K103,-'Trésorerie'!$K103))</f>
        <v/>
      </c>
      <c r="N103" s="15">
        <f>IF('Trésorerie'!$A103="","",'Trésorerie'!$B$2+SUM('Trésorerie'!$M$6:'Trésorerie'!$M103))</f>
        <v/>
      </c>
      <c r="O103" s="14">
        <f>IF('Trésorerie'!$A103="","",IF(AND(NOT(ISBLANK('Trésorerie'!$B103)),'Trésorerie'!$B103&lt;TODAY(),'Trésorerie'!$H103&lt;&gt;"Payé",'Trésorerie'!$H103&lt;&gt;"Annulé"),"À relancer","OK"))</f>
        <v/>
      </c>
      <c r="P103" s="10" t="n"/>
    </row>
    <row r="104">
      <c r="A104" s="8" t="n"/>
      <c r="B104" s="9" t="n"/>
      <c r="C104" s="9" t="n"/>
      <c r="D104" s="10" t="n"/>
      <c r="E104" s="8" t="n"/>
      <c r="F104" s="4">
        <f>IF('Trésorerie'!$E104="","",IFERROR(VLOOKUP('Trésorerie'!$E104,'Référentiels'!$A$2:$B$12,2,FALSE),"À catégoriser"))</f>
        <v/>
      </c>
      <c r="G104" s="10" t="n"/>
      <c r="H104" s="8" t="n"/>
      <c r="I104" s="11" t="n"/>
      <c r="J104" s="12" t="n"/>
      <c r="K104" s="13">
        <f>IF('Trésorerie'!$I104="","",'Trésorerie'!$I104*(1+IF('Trésorerie'!$J104="",0,'Trésorerie'!$J104)))</f>
        <v/>
      </c>
      <c r="L104" s="4">
        <f>IF('Trésorerie'!$F104="","",IF('Trésorerie'!$F104="Encaissement","Encaissement","Décaissement"))</f>
        <v/>
      </c>
      <c r="M104" s="13">
        <f>IF('Trésorerie'!$K104="","",IF('Trésorerie'!$L104="Encaissement",'Trésorerie'!$K104,-'Trésorerie'!$K104))</f>
        <v/>
      </c>
      <c r="N104" s="13">
        <f>IF('Trésorerie'!$A104="","",'Trésorerie'!$B$2+SUM('Trésorerie'!$M$6:'Trésorerie'!$M104))</f>
        <v/>
      </c>
      <c r="O104" s="4">
        <f>IF('Trésorerie'!$A104="","",IF(AND(NOT(ISBLANK('Trésorerie'!$B104)),'Trésorerie'!$B104&lt;TODAY(),'Trésorerie'!$H104&lt;&gt;"Payé",'Trésorerie'!$H104&lt;&gt;"Annulé"),"À relancer","OK"))</f>
        <v/>
      </c>
      <c r="P104" s="10" t="n"/>
    </row>
    <row r="105">
      <c r="A105" s="8" t="n"/>
      <c r="B105" s="9" t="n"/>
      <c r="C105" s="9" t="n"/>
      <c r="D105" s="10" t="n"/>
      <c r="E105" s="8" t="n"/>
      <c r="F105" s="14">
        <f>IF('Trésorerie'!$E105="","",IFERROR(VLOOKUP('Trésorerie'!$E105,'Référentiels'!$A$2:$B$12,2,FALSE),"À catégoriser"))</f>
        <v/>
      </c>
      <c r="G105" s="10" t="n"/>
      <c r="H105" s="8" t="n"/>
      <c r="I105" s="11" t="n"/>
      <c r="J105" s="12" t="n"/>
      <c r="K105" s="15">
        <f>IF('Trésorerie'!$I105="","",'Trésorerie'!$I105*(1+IF('Trésorerie'!$J105="",0,'Trésorerie'!$J105)))</f>
        <v/>
      </c>
      <c r="L105" s="14">
        <f>IF('Trésorerie'!$F105="","",IF('Trésorerie'!$F105="Encaissement","Encaissement","Décaissement"))</f>
        <v/>
      </c>
      <c r="M105" s="15">
        <f>IF('Trésorerie'!$K105="","",IF('Trésorerie'!$L105="Encaissement",'Trésorerie'!$K105,-'Trésorerie'!$K105))</f>
        <v/>
      </c>
      <c r="N105" s="15">
        <f>IF('Trésorerie'!$A105="","",'Trésorerie'!$B$2+SUM('Trésorerie'!$M$6:'Trésorerie'!$M105))</f>
        <v/>
      </c>
      <c r="O105" s="14">
        <f>IF('Trésorerie'!$A105="","",IF(AND(NOT(ISBLANK('Trésorerie'!$B105)),'Trésorerie'!$B105&lt;TODAY(),'Trésorerie'!$H105&lt;&gt;"Payé",'Trésorerie'!$H105&lt;&gt;"Annulé"),"À relancer","OK"))</f>
        <v/>
      </c>
      <c r="P105" s="10" t="n"/>
    </row>
    <row r="106">
      <c r="A106" s="16" t="inlineStr">
        <is>
          <t>Total</t>
        </is>
      </c>
      <c r="B106" s="16" t="n"/>
      <c r="C106" s="16" t="n"/>
      <c r="D106" s="16" t="n"/>
      <c r="E106" s="16" t="n"/>
      <c r="F106" s="16" t="n"/>
      <c r="G106" s="16" t="n"/>
      <c r="H106" s="16" t="n"/>
      <c r="I106" s="17">
        <f>SUM('Trésorerie'!$I$6:$I$105)</f>
        <v/>
      </c>
      <c r="J106" s="16" t="n"/>
      <c r="K106" s="17">
        <f>SUM('Trésorerie'!$K$6:$K$105)</f>
        <v/>
      </c>
      <c r="L106" s="16" t="n"/>
      <c r="M106" s="17">
        <f>SUM('Trésorerie'!$M$6:$M$105)</f>
        <v/>
      </c>
      <c r="N106" s="17">
        <f>IFERROR('Trésorerie'!$B$2+SUM('Trésorerie'!$M$6:$M$105),'Trésorerie'!$B$2)</f>
        <v/>
      </c>
      <c r="O106" s="16">
        <f>COUNTIF('Trésorerie'!$O$6:$O$105,"À relancer")</f>
        <v/>
      </c>
      <c r="P106" s="16" t="n"/>
    </row>
  </sheetData>
  <autoFilter ref="A5:P105"/>
  <mergeCells count="1">
    <mergeCell ref="A1:P1"/>
  </mergeCells>
  <conditionalFormatting sqref="A6:P105">
    <cfRule type="expression" priority="1" dxfId="0">
      <formula>AND($A6&lt;&gt;"",$B6&lt;TODAY(),$H6&lt;&gt;"Payé",$H6&lt;&gt;"Annulé")</formula>
    </cfRule>
  </conditionalFormatting>
  <conditionalFormatting sqref="M6:M105">
    <cfRule type="cellIs" priority="2" operator="greaterThan" dxfId="1">
      <formula>0</formula>
    </cfRule>
    <cfRule type="cellIs" priority="3" operator="lessThan" dxfId="0">
      <formula>0</formula>
    </cfRule>
  </conditionalFormatting>
  <conditionalFormatting sqref="O6:O105">
    <cfRule type="expression" priority="4" dxfId="0">
      <formula>$O6="À relancer"</formula>
    </cfRule>
  </conditionalFormatting>
  <dataValidations count="3">
    <dataValidation sqref="E6:E105" showErrorMessage="1" showInputMessage="1" allowBlank="1" type="list">
      <formula1>"Ventes,Loyer,Fournitures,Logiciels,URSSAF,Salaires,Honoraires,Matériel,Fiscalité"</formula1>
    </dataValidation>
    <dataValidation sqref="H6:H105" showErrorMessage="1" showInputMessage="1" allowBlank="1" type="list">
      <formula1>"Prévu,Payé,En retard,Annulé"</formula1>
    </dataValidation>
    <dataValidation sqref="J6:J105" showErrorMessage="1" showInputMessage="1" allowBlank="1" type="list">
      <formula1>"0.2,0.1,0.055,0.021"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8" customWidth="1" min="3" max="3"/>
    <col width="16" customWidth="1" min="4" max="4"/>
    <col width="22" customWidth="1" min="5" max="5"/>
    <col width="23" customWidth="1" min="6" max="6"/>
    <col width="16" customWidth="1" min="7" max="7"/>
    <col width="18" customWidth="1" min="8" max="8"/>
    <col width="24" customWidth="1" min="9" max="9"/>
  </cols>
  <sheetData>
    <row r="1" ht="28" customHeight="1">
      <c r="A1" s="1" t="inlineStr">
        <is>
          <t>Synthèse de trésorerie</t>
        </is>
      </c>
    </row>
    <row r="2">
      <c r="A2" s="2" t="inlineStr">
        <is>
          <t>Solde initial</t>
        </is>
      </c>
      <c r="B2" s="13">
        <f>'Trésorerie'!$B$2</f>
        <v/>
      </c>
    </row>
    <row r="3">
      <c r="A3" s="2" t="inlineStr">
        <is>
          <t>Total des encaissements</t>
        </is>
      </c>
      <c r="B3" s="13">
        <f>SUMIF('Trésorerie'!$L$6:$L$105,"Encaissement",'Trésorerie'!$K$6:$K$105)</f>
        <v/>
      </c>
    </row>
    <row r="4">
      <c r="A4" s="2" t="inlineStr">
        <is>
          <t>Total des décaissements</t>
        </is>
      </c>
      <c r="B4" s="13">
        <f>SUMIF('Trésorerie'!$L$6:$L$105,"Décaissement",'Trésorerie'!$K$6:$K$105)</f>
        <v/>
      </c>
    </row>
    <row r="5">
      <c r="A5" s="2" t="inlineStr">
        <is>
          <t>Trésorerie nette</t>
        </is>
      </c>
      <c r="B5" s="13">
        <f>'Synthèse'!$B$3-'Synthèse'!$B$4</f>
        <v/>
      </c>
    </row>
    <row r="6">
      <c r="A6" s="2" t="inlineStr">
        <is>
          <t>Solde final prévisionnel</t>
        </is>
      </c>
      <c r="B6" s="13">
        <f>'Synthèse'!$B$2+'Synthèse'!$B$5</f>
        <v/>
      </c>
    </row>
    <row r="7">
      <c r="A7" s="2" t="inlineStr">
        <is>
          <t>Nombre d'opérations impayées</t>
        </is>
      </c>
      <c r="B7" s="4">
        <f>COUNTIFS('Trésorerie'!$A$6:$A$105,"&lt;&gt;",'Trésorerie'!$H$6:$H$105,"&lt;&gt;Payé",'Trésorerie'!$H$6:$H$105,"&lt;&gt;Annulé")</f>
        <v/>
      </c>
    </row>
    <row r="8">
      <c r="A8" s="2" t="inlineStr">
        <is>
          <t>Taux d'encaissement réalisé</t>
        </is>
      </c>
      <c r="B8" s="18">
        <f>IFERROR(SUMIFS('Trésorerie'!$K$6:$K$105,'Trésorerie'!$L$6:$L$105,"Encaissement",'Trésorerie'!$H$6:$H$105,"Payé")/SUMIF('Trésorerie'!$L$6:$L$105,"Encaissement",'Trésorerie'!$K$6:$K$105),0)</f>
        <v/>
      </c>
    </row>
    <row r="9">
      <c r="A9" s="2" t="inlineStr">
        <is>
          <t>Moyenne mensuelle des flux</t>
        </is>
      </c>
      <c r="B9" s="13">
        <f>IFERROR(AVERAGE('Synthèse'!$D$14:$D$19),0)</f>
        <v/>
      </c>
    </row>
    <row r="10">
      <c r="A10" s="2" t="inlineStr">
        <is>
          <t>Alerte de trésorerie</t>
        </is>
      </c>
      <c r="B10" s="4">
        <f>IF('Synthèse'!$B$6&lt;'Trésorerie'!$H$2,"Alerte : solde inférieur au seuil","Situation conforme")</f>
        <v/>
      </c>
    </row>
    <row r="11"/>
    <row r="12"/>
    <row r="13">
      <c r="A13" s="19" t="inlineStr">
        <is>
          <t>Mois</t>
        </is>
      </c>
      <c r="B13" s="19" t="inlineStr">
        <is>
          <t>Encaissements</t>
        </is>
      </c>
      <c r="C13" s="19" t="inlineStr">
        <is>
          <t>Décaissements</t>
        </is>
      </c>
      <c r="D13" s="19" t="inlineStr">
        <is>
          <t>Flux net</t>
        </is>
      </c>
      <c r="E13" s="19" t="inlineStr">
        <is>
          <t>Solde de fin de mois</t>
        </is>
      </c>
      <c r="F13" s="19" t="inlineStr">
        <is>
          <t>Encaissements réalisés</t>
        </is>
      </c>
      <c r="G13" s="19" t="inlineStr">
        <is>
          <t>Fin de période</t>
        </is>
      </c>
      <c r="H13" s="19" t="inlineStr">
        <is>
          <t>Catégorie</t>
        </is>
      </c>
      <c r="I13" s="19" t="inlineStr">
        <is>
          <t>Décaissements par catégorie</t>
        </is>
      </c>
    </row>
    <row r="14">
      <c r="A14" s="36" t="n">
        <v>46023</v>
      </c>
      <c r="B14" s="13">
        <f>SUMIFS('Trésorerie'!$K$6:$K$105,'Trésorerie'!$L$6:$L$105,"Encaissement",'Trésorerie'!$B$6:$B$105,"&gt;="&amp;'Synthèse'!$A14,'Trésorerie'!$B$6:$B$105,"&lt;="&amp;'Synthèse'!$G14)</f>
        <v/>
      </c>
      <c r="C14" s="13">
        <f>SUMIFS('Trésorerie'!$K$6:$K$105,'Trésorerie'!$L$6:$L$105,"Décaissement",'Trésorerie'!$B$6:$B$105,"&gt;="&amp;'Synthèse'!$A14,'Trésorerie'!$B$6:$B$105,"&lt;="&amp;'Synthèse'!$G14)</f>
        <v/>
      </c>
      <c r="D14" s="13">
        <f>IFERROR('Synthèse'!$B14-'Synthèse'!$C14,0)</f>
        <v/>
      </c>
      <c r="E14" s="13">
        <f>IFERROR('Trésorerie'!$B$2+SUM('Synthèse'!$D$14:'Synthèse'!$D14),'Trésorerie'!$B$2)</f>
        <v/>
      </c>
      <c r="F14" s="21">
        <f>IFERROR(SUMIFS('Trésorerie'!$K$6:$K$105,'Trésorerie'!$L$6:$L$105,"Encaissement",'Trésorerie'!$H$6:$H$105,"Payé",'Trésorerie'!$B$6:$B$105,"&gt;="&amp;'Synthèse'!$A14,'Trésorerie'!$B$6:$B$105,"&lt;="&amp;'Synthèse'!$G14)/'Synthèse'!$B14,0)</f>
        <v/>
      </c>
      <c r="G14" s="22" t="n">
        <v>46053</v>
      </c>
      <c r="H14" s="23" t="inlineStr">
        <is>
          <t>Ventes</t>
        </is>
      </c>
      <c r="I14" s="13">
        <f>SUMIFS('Trésorerie'!$K$6:$K$105,'Trésorerie'!$E$6:$E$105,'Synthèse'!$H14,'Trésorerie'!$L$6:$L$105,"Décaissement")</f>
        <v/>
      </c>
    </row>
    <row r="15">
      <c r="A15" s="37" t="n">
        <v>46054</v>
      </c>
      <c r="B15" s="15">
        <f>SUMIFS('Trésorerie'!$K$6:$K$105,'Trésorerie'!$L$6:$L$105,"Encaissement",'Trésorerie'!$B$6:$B$105,"&gt;="&amp;'Synthèse'!$A15,'Trésorerie'!$B$6:$B$105,"&lt;="&amp;'Synthèse'!$G15)</f>
        <v/>
      </c>
      <c r="C15" s="15">
        <f>SUMIFS('Trésorerie'!$K$6:$K$105,'Trésorerie'!$L$6:$L$105,"Décaissement",'Trésorerie'!$B$6:$B$105,"&gt;="&amp;'Synthèse'!$A15,'Trésorerie'!$B$6:$B$105,"&lt;="&amp;'Synthèse'!$G15)</f>
        <v/>
      </c>
      <c r="D15" s="15">
        <f>IFERROR('Synthèse'!$B15-'Synthèse'!$C15,0)</f>
        <v/>
      </c>
      <c r="E15" s="15">
        <f>IFERROR('Trésorerie'!$B$2+SUM('Synthèse'!$D$14:'Synthèse'!$D15),'Trésorerie'!$B$2)</f>
        <v/>
      </c>
      <c r="F15" s="25">
        <f>IFERROR(SUMIFS('Trésorerie'!$K$6:$K$105,'Trésorerie'!$L$6:$L$105,"Encaissement",'Trésorerie'!$H$6:$H$105,"Payé",'Trésorerie'!$B$6:$B$105,"&gt;="&amp;'Synthèse'!$A15,'Trésorerie'!$B$6:$B$105,"&lt;="&amp;'Synthèse'!$G15)/'Synthèse'!$B15,0)</f>
        <v/>
      </c>
      <c r="G15" s="26" t="n">
        <v>46081</v>
      </c>
      <c r="H15" s="27" t="inlineStr">
        <is>
          <t>Loyer</t>
        </is>
      </c>
      <c r="I15" s="15">
        <f>SUMIFS('Trésorerie'!$K$6:$K$105,'Trésorerie'!$E$6:$E$105,'Synthèse'!$H15,'Trésorerie'!$L$6:$L$105,"Décaissement")</f>
        <v/>
      </c>
    </row>
    <row r="16">
      <c r="A16" s="36" t="n">
        <v>46082</v>
      </c>
      <c r="B16" s="13">
        <f>SUMIFS('Trésorerie'!$K$6:$K$105,'Trésorerie'!$L$6:$L$105,"Encaissement",'Trésorerie'!$B$6:$B$105,"&gt;="&amp;'Synthèse'!$A16,'Trésorerie'!$B$6:$B$105,"&lt;="&amp;'Synthèse'!$G16)</f>
        <v/>
      </c>
      <c r="C16" s="13">
        <f>SUMIFS('Trésorerie'!$K$6:$K$105,'Trésorerie'!$L$6:$L$105,"Décaissement",'Trésorerie'!$B$6:$B$105,"&gt;="&amp;'Synthèse'!$A16,'Trésorerie'!$B$6:$B$105,"&lt;="&amp;'Synthèse'!$G16)</f>
        <v/>
      </c>
      <c r="D16" s="13">
        <f>IFERROR('Synthèse'!$B16-'Synthèse'!$C16,0)</f>
        <v/>
      </c>
      <c r="E16" s="13">
        <f>IFERROR('Trésorerie'!$B$2+SUM('Synthèse'!$D$14:'Synthèse'!$D16),'Trésorerie'!$B$2)</f>
        <v/>
      </c>
      <c r="F16" s="21">
        <f>IFERROR(SUMIFS('Trésorerie'!$K$6:$K$105,'Trésorerie'!$L$6:$L$105,"Encaissement",'Trésorerie'!$H$6:$H$105,"Payé",'Trésorerie'!$B$6:$B$105,"&gt;="&amp;'Synthèse'!$A16,'Trésorerie'!$B$6:$B$105,"&lt;="&amp;'Synthèse'!$G16)/'Synthèse'!$B16,0)</f>
        <v/>
      </c>
      <c r="G16" s="22" t="n">
        <v>46112</v>
      </c>
      <c r="H16" s="23" t="inlineStr">
        <is>
          <t>Fournitures</t>
        </is>
      </c>
      <c r="I16" s="13">
        <f>SUMIFS('Trésorerie'!$K$6:$K$105,'Trésorerie'!$E$6:$E$105,'Synthèse'!$H16,'Trésorerie'!$L$6:$L$105,"Décaissement")</f>
        <v/>
      </c>
    </row>
    <row r="17">
      <c r="A17" s="37" t="n">
        <v>46113</v>
      </c>
      <c r="B17" s="15">
        <f>SUMIFS('Trésorerie'!$K$6:$K$105,'Trésorerie'!$L$6:$L$105,"Encaissement",'Trésorerie'!$B$6:$B$105,"&gt;="&amp;'Synthèse'!$A17,'Trésorerie'!$B$6:$B$105,"&lt;="&amp;'Synthèse'!$G17)</f>
        <v/>
      </c>
      <c r="C17" s="15">
        <f>SUMIFS('Trésorerie'!$K$6:$K$105,'Trésorerie'!$L$6:$L$105,"Décaissement",'Trésorerie'!$B$6:$B$105,"&gt;="&amp;'Synthèse'!$A17,'Trésorerie'!$B$6:$B$105,"&lt;="&amp;'Synthèse'!$G17)</f>
        <v/>
      </c>
      <c r="D17" s="15">
        <f>IFERROR('Synthèse'!$B17-'Synthèse'!$C17,0)</f>
        <v/>
      </c>
      <c r="E17" s="15">
        <f>IFERROR('Trésorerie'!$B$2+SUM('Synthèse'!$D$14:'Synthèse'!$D17),'Trésorerie'!$B$2)</f>
        <v/>
      </c>
      <c r="F17" s="25">
        <f>IFERROR(SUMIFS('Trésorerie'!$K$6:$K$105,'Trésorerie'!$L$6:$L$105,"Encaissement",'Trésorerie'!$H$6:$H$105,"Payé",'Trésorerie'!$B$6:$B$105,"&gt;="&amp;'Synthèse'!$A17,'Trésorerie'!$B$6:$B$105,"&lt;="&amp;'Synthèse'!$G17)/'Synthèse'!$B17,0)</f>
        <v/>
      </c>
      <c r="G17" s="26" t="n">
        <v>46142</v>
      </c>
      <c r="H17" s="27" t="inlineStr">
        <is>
          <t>Logiciels</t>
        </is>
      </c>
      <c r="I17" s="15">
        <f>SUMIFS('Trésorerie'!$K$6:$K$105,'Trésorerie'!$E$6:$E$105,'Synthèse'!$H17,'Trésorerie'!$L$6:$L$105,"Décaissement")</f>
        <v/>
      </c>
    </row>
    <row r="18">
      <c r="A18" s="36" t="n">
        <v>46143</v>
      </c>
      <c r="B18" s="13">
        <f>SUMIFS('Trésorerie'!$K$6:$K$105,'Trésorerie'!$L$6:$L$105,"Encaissement",'Trésorerie'!$B$6:$B$105,"&gt;="&amp;'Synthèse'!$A18,'Trésorerie'!$B$6:$B$105,"&lt;="&amp;'Synthèse'!$G18)</f>
        <v/>
      </c>
      <c r="C18" s="13">
        <f>SUMIFS('Trésorerie'!$K$6:$K$105,'Trésorerie'!$L$6:$L$105,"Décaissement",'Trésorerie'!$B$6:$B$105,"&gt;="&amp;'Synthèse'!$A18,'Trésorerie'!$B$6:$B$105,"&lt;="&amp;'Synthèse'!$G18)</f>
        <v/>
      </c>
      <c r="D18" s="13">
        <f>IFERROR('Synthèse'!$B18-'Synthèse'!$C18,0)</f>
        <v/>
      </c>
      <c r="E18" s="13">
        <f>IFERROR('Trésorerie'!$B$2+SUM('Synthèse'!$D$14:'Synthèse'!$D18),'Trésorerie'!$B$2)</f>
        <v/>
      </c>
      <c r="F18" s="21">
        <f>IFERROR(SUMIFS('Trésorerie'!$K$6:$K$105,'Trésorerie'!$L$6:$L$105,"Encaissement",'Trésorerie'!$H$6:$H$105,"Payé",'Trésorerie'!$B$6:$B$105,"&gt;="&amp;'Synthèse'!$A18,'Trésorerie'!$B$6:$B$105,"&lt;="&amp;'Synthèse'!$G18)/'Synthèse'!$B18,0)</f>
        <v/>
      </c>
      <c r="G18" s="22" t="n">
        <v>46173</v>
      </c>
      <c r="H18" s="23" t="inlineStr">
        <is>
          <t>URSSAF</t>
        </is>
      </c>
      <c r="I18" s="13">
        <f>SUMIFS('Trésorerie'!$K$6:$K$105,'Trésorerie'!$E$6:$E$105,'Synthèse'!$H18,'Trésorerie'!$L$6:$L$105,"Décaissement")</f>
        <v/>
      </c>
    </row>
    <row r="19">
      <c r="A19" s="37" t="n">
        <v>46174</v>
      </c>
      <c r="B19" s="15">
        <f>SUMIFS('Trésorerie'!$K$6:$K$105,'Trésorerie'!$L$6:$L$105,"Encaissement",'Trésorerie'!$B$6:$B$105,"&gt;="&amp;'Synthèse'!$A19,'Trésorerie'!$B$6:$B$105,"&lt;="&amp;'Synthèse'!$G19)</f>
        <v/>
      </c>
      <c r="C19" s="15">
        <f>SUMIFS('Trésorerie'!$K$6:$K$105,'Trésorerie'!$L$6:$L$105,"Décaissement",'Trésorerie'!$B$6:$B$105,"&gt;="&amp;'Synthèse'!$A19,'Trésorerie'!$B$6:$B$105,"&lt;="&amp;'Synthèse'!$G19)</f>
        <v/>
      </c>
      <c r="D19" s="15">
        <f>IFERROR('Synthèse'!$B19-'Synthèse'!$C19,0)</f>
        <v/>
      </c>
      <c r="E19" s="15">
        <f>IFERROR('Trésorerie'!$B$2+SUM('Synthèse'!$D$14:'Synthèse'!$D19),'Trésorerie'!$B$2)</f>
        <v/>
      </c>
      <c r="F19" s="25">
        <f>IFERROR(SUMIFS('Trésorerie'!$K$6:$K$105,'Trésorerie'!$L$6:$L$105,"Encaissement",'Trésorerie'!$H$6:$H$105,"Payé",'Trésorerie'!$B$6:$B$105,"&gt;="&amp;'Synthèse'!$A19,'Trésorerie'!$B$6:$B$105,"&lt;="&amp;'Synthèse'!$G19)/'Synthèse'!$B19,0)</f>
        <v/>
      </c>
      <c r="G19" s="26" t="n">
        <v>46203</v>
      </c>
      <c r="H19" s="27" t="inlineStr">
        <is>
          <t>Salaires</t>
        </is>
      </c>
      <c r="I19" s="15">
        <f>SUMIFS('Trésorerie'!$K$6:$K$105,'Trésorerie'!$E$6:$E$105,'Synthèse'!$H19,'Trésorerie'!$L$6:$L$105,"Décaissement")</f>
        <v/>
      </c>
    </row>
    <row r="20">
      <c r="H20" s="23" t="inlineStr">
        <is>
          <t>Honoraires</t>
        </is>
      </c>
      <c r="I20" s="13">
        <f>SUMIFS('Trésorerie'!$K$6:$K$105,'Trésorerie'!$E$6:$E$105,'Synthèse'!$H20,'Trésorerie'!$L$6:$L$105,"Décaissement")</f>
        <v/>
      </c>
    </row>
    <row r="21">
      <c r="H21" s="27" t="inlineStr">
        <is>
          <t>Matériel</t>
        </is>
      </c>
      <c r="I21" s="15">
        <f>SUMIFS('Trésorerie'!$K$6:$K$105,'Trésorerie'!$E$6:$E$105,'Synthèse'!$H21,'Trésorerie'!$L$6:$L$105,"Décaissement")</f>
        <v/>
      </c>
    </row>
    <row r="22">
      <c r="H22" s="23" t="inlineStr">
        <is>
          <t>Fiscalité</t>
        </is>
      </c>
      <c r="I22" s="13">
        <f>SUMIFS('Trésorerie'!$K$6:$K$105,'Trésorerie'!$E$6:$E$105,'Synthèse'!$H22,'Trésorerie'!$L$6:$L$105,"Décaissement")</f>
        <v/>
      </c>
    </row>
  </sheetData>
  <mergeCells count="1">
    <mergeCell ref="A1:F1"/>
  </mergeCells>
  <conditionalFormatting sqref="B6">
    <cfRule type="expression" priority="1" dxfId="0">
      <formula>'Synthèse'!$B$6&lt;'Trésorerie'!$H$2</formula>
    </cfRule>
  </conditionalFormatting>
  <conditionalFormatting sqref="B10">
    <cfRule type="expression" priority="2" dxfId="0">
      <formula>LEFT('Synthèse'!$B$10,6)="Alerte"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16" customWidth="1" min="4" max="4"/>
    <col width="16" customWidth="1" min="6" max="6"/>
    <col width="18" customWidth="1" min="8" max="8"/>
  </cols>
  <sheetData>
    <row r="1">
      <c r="A1" s="7" t="inlineStr">
        <is>
          <t>Catégorie</t>
        </is>
      </c>
      <c r="B1" s="7" t="inlineStr">
        <is>
          <t>Nature associée</t>
        </is>
      </c>
      <c r="C1" s="7" t="inlineStr">
        <is>
          <t>Nature</t>
        </is>
      </c>
      <c r="D1" s="7" t="inlineStr">
        <is>
          <t>Statut</t>
        </is>
      </c>
      <c r="F1" s="7" t="inlineStr">
        <is>
          <t>Taux de TVA</t>
        </is>
      </c>
      <c r="H1" s="7" t="inlineStr">
        <is>
          <t>Villes</t>
        </is>
      </c>
    </row>
    <row r="2">
      <c r="A2" s="23" t="inlineStr">
        <is>
          <t>Ventes</t>
        </is>
      </c>
      <c r="B2" s="23" t="inlineStr">
        <is>
          <t>Encaissement</t>
        </is>
      </c>
      <c r="C2" s="23" t="inlineStr">
        <is>
          <t>Encaissement</t>
        </is>
      </c>
      <c r="D2" s="23" t="inlineStr">
        <is>
          <t>Prévu</t>
        </is>
      </c>
      <c r="F2" s="28" t="n">
        <v>0.2</v>
      </c>
      <c r="H2" s="23" t="inlineStr">
        <is>
          <t>Paris</t>
        </is>
      </c>
    </row>
    <row r="3">
      <c r="A3" s="27" t="inlineStr">
        <is>
          <t>Loyer</t>
        </is>
      </c>
      <c r="B3" s="27" t="inlineStr">
        <is>
          <t>Décaissement</t>
        </is>
      </c>
      <c r="C3" s="27" t="inlineStr">
        <is>
          <t>Décaissement</t>
        </is>
      </c>
      <c r="D3" s="27" t="inlineStr">
        <is>
          <t>Payé</t>
        </is>
      </c>
      <c r="F3" s="29" t="n">
        <v>0.1</v>
      </c>
      <c r="H3" s="27" t="inlineStr">
        <is>
          <t>Lyon</t>
        </is>
      </c>
    </row>
    <row r="4">
      <c r="A4" s="23" t="inlineStr">
        <is>
          <t>Fournitures</t>
        </is>
      </c>
      <c r="B4" s="23" t="inlineStr">
        <is>
          <t>Décaissement</t>
        </is>
      </c>
      <c r="C4" s="23" t="n"/>
      <c r="D4" s="23" t="inlineStr">
        <is>
          <t>En retard</t>
        </is>
      </c>
      <c r="F4" s="28" t="n">
        <v>0.055</v>
      </c>
      <c r="H4" s="23" t="inlineStr">
        <is>
          <t>Marseille</t>
        </is>
      </c>
    </row>
    <row r="5">
      <c r="A5" s="27" t="inlineStr">
        <is>
          <t>Logiciels</t>
        </is>
      </c>
      <c r="B5" s="27" t="inlineStr">
        <is>
          <t>Décaissement</t>
        </is>
      </c>
      <c r="C5" s="27" t="n"/>
      <c r="D5" s="27" t="inlineStr">
        <is>
          <t>Annulé</t>
        </is>
      </c>
      <c r="F5" s="29" t="n">
        <v>0.021</v>
      </c>
      <c r="H5" s="27" t="inlineStr">
        <is>
          <t>Toulouse</t>
        </is>
      </c>
    </row>
    <row r="6">
      <c r="A6" s="23" t="inlineStr">
        <is>
          <t>URSSAF</t>
        </is>
      </c>
      <c r="B6" s="23" t="inlineStr">
        <is>
          <t>Décaissement</t>
        </is>
      </c>
      <c r="C6" s="23" t="n"/>
      <c r="D6" s="23" t="n"/>
      <c r="F6" s="23" t="n"/>
      <c r="H6" s="23" t="inlineStr">
        <is>
          <t>Bordeaux</t>
        </is>
      </c>
    </row>
    <row r="7">
      <c r="A7" s="27" t="inlineStr">
        <is>
          <t>Salaires</t>
        </is>
      </c>
      <c r="B7" s="27" t="inlineStr">
        <is>
          <t>Décaissement</t>
        </is>
      </c>
      <c r="C7" s="27" t="n"/>
      <c r="D7" s="27" t="n"/>
      <c r="F7" s="27" t="n"/>
      <c r="H7" s="27" t="inlineStr">
        <is>
          <t>Lille</t>
        </is>
      </c>
    </row>
    <row r="8">
      <c r="A8" s="23" t="inlineStr">
        <is>
          <t>Honoraires</t>
        </is>
      </c>
      <c r="B8" s="23" t="inlineStr">
        <is>
          <t>Décaissement</t>
        </is>
      </c>
      <c r="C8" s="23" t="n"/>
      <c r="D8" s="23" t="n"/>
      <c r="F8" s="23" t="n"/>
      <c r="H8" s="23" t="inlineStr">
        <is>
          <t>Nantes</t>
        </is>
      </c>
    </row>
    <row r="9">
      <c r="A9" s="27" t="inlineStr">
        <is>
          <t>Matériel</t>
        </is>
      </c>
      <c r="B9" s="27" t="inlineStr">
        <is>
          <t>Décaissement</t>
        </is>
      </c>
      <c r="C9" s="27" t="n"/>
      <c r="D9" s="27" t="n"/>
      <c r="F9" s="27" t="n"/>
      <c r="H9" s="27" t="inlineStr">
        <is>
          <t>Strasbourg</t>
        </is>
      </c>
    </row>
    <row r="10">
      <c r="A10" s="23" t="inlineStr">
        <is>
          <t>Fiscalité</t>
        </is>
      </c>
      <c r="B10" s="23" t="inlineStr">
        <is>
          <t>Décaissement</t>
        </is>
      </c>
      <c r="C10" s="23" t="n"/>
      <c r="D10" s="23" t="n"/>
      <c r="F10" s="23" t="n"/>
      <c r="H10" s="23" t="inlineStr">
        <is>
          <t>Rennes</t>
        </is>
      </c>
    </row>
    <row r="11">
      <c r="A11" s="27" t="n"/>
      <c r="B11" s="27" t="n"/>
      <c r="C11" s="27" t="n"/>
      <c r="D11" s="27" t="n"/>
      <c r="F11" s="27" t="n"/>
      <c r="H11" s="27" t="inlineStr">
        <is>
          <t>Montpellier</t>
        </is>
      </c>
    </row>
    <row r="12"/>
    <row r="13"/>
    <row r="14">
      <c r="A14" s="30" t="inlineStr">
        <is>
          <t>Référentiels de saisie</t>
        </is>
      </c>
      <c r="B14" s="31" t="n"/>
      <c r="C14" s="31" t="n"/>
      <c r="D14" s="31" t="n"/>
      <c r="E14" s="31" t="n"/>
      <c r="F14" s="31" t="n"/>
      <c r="G14" s="31" t="n"/>
      <c r="H14" s="32" t="n"/>
    </row>
    <row r="15"/>
    <row r="16">
      <c r="A16" s="33" t="inlineStr">
        <is>
          <t>Les catégories alimentent automatiquement la nature de l'opération dans la feuille Trésorerie.</t>
        </is>
      </c>
    </row>
  </sheetData>
  <mergeCells count="1">
    <mergeCell ref="A14:H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28" customHeight="1">
      <c r="A1" s="1" t="inlineStr">
        <is>
          <t>Mode d'emploi du tableau de trésorerie</t>
        </is>
      </c>
    </row>
    <row r="2"/>
    <row r="3" ht="42" customHeight="1">
      <c r="A3" s="2" t="inlineStr">
        <is>
          <t>Objectif</t>
        </is>
      </c>
      <c r="B3" s="34" t="inlineStr">
        <is>
          <t>Ce classeur permet de suivre les encaissements et les décaissements TTC, d'anticiper le solde bancaire et d'identifier les échéances à relancer.</t>
        </is>
      </c>
    </row>
    <row r="4" ht="42" customHeight="1">
      <c r="A4" s="2" t="inlineStr">
        <is>
          <t>Feuille Trésorerie</t>
        </is>
      </c>
      <c r="B4" s="35" t="inlineStr">
        <is>
          <t>Saisissez une opération par ligne. Les cellules jaunes correspondent aux informations saisies ou modifiables par l'utilisateur.</t>
        </is>
      </c>
    </row>
    <row r="5" ht="42" customHeight="1">
      <c r="A5" s="2" t="inlineStr">
        <is>
          <t>Dates</t>
        </is>
      </c>
      <c r="B5" s="34" t="inlineStr">
        <is>
          <t>Saisissez les dates au format JJ/MM/AAAA. La date prévue pilote les alertes d'échéance et la date réelle confirme le règlement effectif.</t>
        </is>
      </c>
    </row>
    <row r="6" ht="42" customHeight="1">
      <c r="A6" s="2" t="inlineStr">
        <is>
          <t>Montant HT et TTC</t>
        </is>
      </c>
      <c r="B6" s="35" t="inlineStr">
        <is>
          <t>Le montant HT est la base hors taxe. Le montant TTC est calculé automatiquement à partir du montant HT et du taux de TVA sélectionné.</t>
        </is>
      </c>
    </row>
    <row r="7" ht="42" customHeight="1">
      <c r="A7" s="2" t="inlineStr">
        <is>
          <t>Statuts</t>
        </is>
      </c>
      <c r="B7" s="34" t="inlineStr">
        <is>
          <t>Utilisez « Prévu » pour une opération à venir, « Payé » lorsqu'elle est réglée, « En retard » en cas de dépassement d'échéance et « Annulé » si elle est abandonnée.</t>
        </is>
      </c>
    </row>
    <row r="8" ht="42" customHeight="1">
      <c r="A8" s="2" t="inlineStr">
        <is>
          <t>Échéances</t>
        </is>
      </c>
      <c r="B8" s="35" t="inlineStr">
        <is>
          <t>Vérifiez régulièrement les échéances fournisseurs, la TVA, les cotisations URSSAF et les salaires afin de préserver la continuité de trésorerie.</t>
        </is>
      </c>
    </row>
    <row r="9" ht="42" customHeight="1">
      <c r="A9" s="2" t="inlineStr">
        <is>
          <t>Solde initial</t>
        </is>
      </c>
      <c r="B9" s="34" t="inlineStr">
        <is>
          <t>Le solde bancaire initial se modifie dans la cellule B2 de la feuille Trésorerie. Il alimente automatiquement le solde cumulé et la synthèse.</t>
        </is>
      </c>
    </row>
    <row r="10" ht="42" customHeight="1">
      <c r="A10" s="2" t="inlineStr">
        <is>
          <t>Synthèse</t>
        </is>
      </c>
      <c r="B10" s="35" t="inlineStr">
        <is>
          <t>La feuille Synthèse présente les indicateurs clés, le suivi mensuel de janvier à juin 2026 et les graphiques d'évolution.</t>
        </is>
      </c>
    </row>
    <row r="11" ht="42" customHeight="1">
      <c r="A11" s="2" t="inlineStr">
        <is>
          <t>Référentiels</t>
        </is>
      </c>
      <c r="B11" s="34" t="inlineStr">
        <is>
          <t>La feuille Référentiels contient les catégories, statuts, taux de TVA et villes utilisés dans les listes déroulantes et les recherches automatiques.</t>
        </is>
      </c>
    </row>
    <row r="12" ht="42" customHeight="1">
      <c r="A12" s="2" t="inlineStr">
        <is>
          <t>RGPD</t>
        </is>
      </c>
      <c r="B12" s="35" t="inlineStr">
        <is>
          <t>Ne saisissez que les informations strictement nécessaires au suivi de trésorerie. Évitez les données personnelles non indispensables et respectez les règles internes de confidentialité.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2026-09-08T21:31:27Z</dcterms:created>
  <dcterms:modified xmlns:dcterms="http://purl.org/dc/terms/" xmlns:xsi="http://www.w3.org/2001/XMLSchema-instance" xsi:type="dcterms:W3CDTF">2026-09-08T21:31:27Z</dcterms:modified>
</cp:coreProperties>
</file>