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nnées_Paiements" sheetId="1" state="visible" r:id="rId1"/>
    <sheet xmlns:r="http://schemas.openxmlformats.org/officeDocument/2006/relationships" name="Synthèse_Rapport" sheetId="2" state="visible" r:id="rId2"/>
    <sheet xmlns:r="http://schemas.openxmlformats.org/officeDocument/2006/relationships" name="Données_Seuils" sheetId="3" state="visible" r:id="rId3"/>
    <sheet xmlns:r="http://schemas.openxmlformats.org/officeDocument/2006/relationships" name="Mode_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D/MM/YYYY"/>
    <numFmt numFmtId="165" formatCode="# ##0,00 &quot;€&quot;"/>
    <numFmt numFmtId="166" formatCode="0,00%"/>
    <numFmt numFmtId="167" formatCode="0,0"/>
    <numFmt numFmtId="168" formatCode="0,00"/>
  </numFmts>
  <fonts count="5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b val="1"/>
    </font>
    <font>
      <b val="1"/>
      <i val="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pivotButton="0" quotePrefix="0" xfId="0"/>
    <xf numFmtId="164" fontId="0" fillId="3" borderId="1" pivotButton="0" quotePrefix="0" xfId="0"/>
    <xf numFmtId="165" fontId="0" fillId="4" borderId="1" pivotButton="0" quotePrefix="0" xfId="0"/>
    <xf numFmtId="166" fontId="0" fillId="4" borderId="1" pivotButton="0" quotePrefix="0" xfId="0"/>
    <xf numFmtId="165" fontId="0" fillId="3" borderId="1" pivotButton="0" quotePrefix="0" xfId="0"/>
    <xf numFmtId="0" fontId="0" fillId="4" borderId="1" pivotButton="0" quotePrefix="0" xfId="0"/>
    <xf numFmtId="0" fontId="0" fillId="5" borderId="1" pivotButton="0" quotePrefix="0" xfId="0"/>
    <xf numFmtId="164" fontId="0" fillId="5" borderId="1" pivotButton="0" quotePrefix="0" xfId="0"/>
    <xf numFmtId="165" fontId="0" fillId="5" borderId="1" pivotButton="0" quotePrefix="0" xfId="0"/>
    <xf numFmtId="0" fontId="3" fillId="0" borderId="0" pivotButton="0" quotePrefix="0" xfId="0"/>
    <xf numFmtId="165" fontId="2" fillId="6" borderId="1" pivotButton="0" quotePrefix="0" xfId="0"/>
    <xf numFmtId="167" fontId="2" fillId="6" borderId="1" pivotButton="0" quotePrefix="0" xfId="0"/>
    <xf numFmtId="0" fontId="2" fillId="6" borderId="0" pivotButton="0" quotePrefix="0" xfId="0"/>
    <xf numFmtId="1" fontId="3" fillId="4" borderId="1" pivotButton="0" quotePrefix="0" xfId="0"/>
    <xf numFmtId="165" fontId="3" fillId="4" borderId="1" pivotButton="0" quotePrefix="0" xfId="0"/>
    <xf numFmtId="167" fontId="3" fillId="4" borderId="1" pivotButton="0" quotePrefix="0" xfId="0"/>
    <xf numFmtId="166" fontId="3" fillId="4" borderId="1" pivotButton="0" quotePrefix="0" xfId="0"/>
    <xf numFmtId="167" fontId="0" fillId="3" borderId="1" pivotButton="0" quotePrefix="0" xfId="0"/>
    <xf numFmtId="167" fontId="0" fillId="5" borderId="1" pivotButton="0" quotePrefix="0" xfId="0"/>
    <xf numFmtId="0" fontId="2" fillId="2" borderId="0" pivotButton="0" quotePrefix="0" xfId="0"/>
    <xf numFmtId="168" fontId="0" fillId="4" borderId="1" pivotButton="0" quotePrefix="0" xfId="0"/>
    <xf numFmtId="0" fontId="4" fillId="0" borderId="0" pivotButton="0" quotePrefix="0" xfId="0"/>
    <xf numFmtId="0" fontId="2" fillId="6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left" vertical="center" wrapText="1"/>
    </xf>
    <xf numFmtId="164" fontId="0" fillId="3" borderId="1" pivotButton="0" quotePrefix="0" xfId="0"/>
    <xf numFmtId="165" fontId="0" fillId="4" borderId="1" pivotButton="0" quotePrefix="0" xfId="0"/>
    <xf numFmtId="166" fontId="0" fillId="4" borderId="1" pivotButton="0" quotePrefix="0" xfId="0"/>
    <xf numFmtId="165" fontId="0" fillId="3" borderId="1" pivotButton="0" quotePrefix="0" xfId="0"/>
    <xf numFmtId="164" fontId="0" fillId="5" borderId="1" pivotButton="0" quotePrefix="0" xfId="0"/>
    <xf numFmtId="165" fontId="0" fillId="5" borderId="1" pivotButton="0" quotePrefix="0" xfId="0"/>
    <xf numFmtId="165" fontId="2" fillId="6" borderId="1" pivotButton="0" quotePrefix="0" xfId="0"/>
    <xf numFmtId="167" fontId="2" fillId="6" borderId="1" pivotButton="0" quotePrefix="0" xfId="0"/>
    <xf numFmtId="165" fontId="3" fillId="4" borderId="1" pivotButton="0" quotePrefix="0" xfId="0"/>
    <xf numFmtId="167" fontId="3" fillId="4" borderId="1" pivotButton="0" quotePrefix="0" xfId="0"/>
    <xf numFmtId="166" fontId="3" fillId="4" borderId="1" pivotButton="0" quotePrefix="0" xfId="0"/>
    <xf numFmtId="167" fontId="0" fillId="3" borderId="1" pivotButton="0" quotePrefix="0" xfId="0"/>
    <xf numFmtId="167" fontId="0" fillId="5" borderId="1" pivotButton="0" quotePrefix="0" xfId="0"/>
    <xf numFmtId="168" fontId="0" fillId="4" borderId="1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Délai moyen de paiement par mois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'Synthèse_Rapport'!B17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'Synthèse_Rapport'!$A$18:$A$23</f>
            </numRef>
          </cat>
          <val>
            <numRef>
              <f>'Synthèse_Rapport'!$B$18:$B$23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Jours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statuts</a:t>
            </a:r>
          </a:p>
        </rich>
      </tx>
    </title>
    <plotArea>
      <pieChart>
        <varyColors val="1"/>
        <ser>
          <idx val="0"/>
          <order val="0"/>
          <tx>
            <strRef>
              <f>'Synthèse_Rapport'!B26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'Synthèse_Rapport'!$A$27:$A$29</f>
            </numRef>
          </cat>
          <val>
            <numRef>
              <f>'Synthèse_Rapport'!$B$27:$B$29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du montant des retards cumulés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'Synthèse_Rapport'!C17</f>
            </strRef>
          </tx>
          <spPr>
            <a:ln xmlns:a="http://schemas.openxmlformats.org/drawingml/2006/main" w="20000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'Synthèse_Rapport'!$A$18:$A$23</f>
            </numRef>
          </cat>
          <val>
            <numRef>
              <f>'Synthèse_Rapport'!$C$18:$C$23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35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20" customWidth="1" min="3" max="3"/>
    <col width="14" customWidth="1" min="4" max="4"/>
    <col width="13" customWidth="1" min="5" max="5"/>
    <col width="13" customWidth="1" min="6" max="6"/>
    <col width="13" customWidth="1" min="7" max="7"/>
    <col width="13" customWidth="1" min="8" max="8"/>
    <col width="9" customWidth="1" min="9" max="9"/>
    <col width="13" customWidth="1" min="10" max="10"/>
    <col width="13" customWidth="1" min="11" max="11"/>
    <col width="12" customWidth="1" min="12" max="12"/>
    <col width="13" customWidth="1" min="13" max="13"/>
    <col width="13" customWidth="1" min="14" max="14"/>
    <col width="14" customWidth="1" min="15" max="15"/>
    <col width="18" customWidth="1" min="16" max="16"/>
    <col width="15" customWidth="1" min="17" max="17"/>
    <col width="24" customWidth="1" min="18" max="18"/>
  </cols>
  <sheetData>
    <row r="1" ht="28" customHeight="1">
      <c r="A1" s="1" t="inlineStr">
        <is>
          <t>TABLEAU DES DÉLAIS DE PAIEMENT — SUIVI FACTURES CLIENTS / FOURNISSEURS 2026</t>
        </is>
      </c>
    </row>
    <row r="2" ht="34" customHeight="1">
      <c r="A2" s="2" t="inlineStr">
        <is>
          <t>N° pièce</t>
        </is>
      </c>
      <c r="B2" s="2" t="inlineStr">
        <is>
          <t>Type de flux</t>
        </is>
      </c>
      <c r="C2" s="2" t="inlineStr">
        <is>
          <t>Société / Partenaire</t>
        </is>
      </c>
      <c r="D2" s="2" t="inlineStr">
        <is>
          <t>Ville</t>
        </is>
      </c>
      <c r="E2" s="2" t="inlineStr">
        <is>
          <t>Date facture</t>
        </is>
      </c>
      <c r="F2" s="2" t="inlineStr">
        <is>
          <t>Date échéance</t>
        </is>
      </c>
      <c r="G2" s="2" t="inlineStr">
        <is>
          <t>Date règlement</t>
        </is>
      </c>
      <c r="H2" s="2" t="inlineStr">
        <is>
          <t>Montant HT</t>
        </is>
      </c>
      <c r="I2" s="2" t="inlineStr">
        <is>
          <t>TVA (%)</t>
        </is>
      </c>
      <c r="J2" s="2" t="inlineStr">
        <is>
          <t>Montant TTC</t>
        </is>
      </c>
      <c r="K2" s="2" t="inlineStr">
        <is>
          <t>Délai contractuel (j)</t>
        </is>
      </c>
      <c r="L2" s="2" t="inlineStr">
        <is>
          <t>Délai réel (j)</t>
        </is>
      </c>
      <c r="M2" s="2" t="inlineStr">
        <is>
          <t>Écart de délai (j)</t>
        </is>
      </c>
      <c r="N2" s="2" t="inlineStr">
        <is>
          <t>Statut</t>
        </is>
      </c>
      <c r="O2" s="2" t="inlineStr">
        <is>
          <t>Retard de paiement (j)</t>
        </is>
      </c>
      <c r="P2" s="2" t="inlineStr">
        <is>
          <t>Intérêts de retard estimés (€)</t>
        </is>
      </c>
      <c r="Q2" s="2" t="inlineStr">
        <is>
          <t>Moyen de paiement</t>
        </is>
      </c>
      <c r="R2" s="2" t="inlineStr">
        <is>
          <t>Commentaire</t>
        </is>
      </c>
    </row>
    <row r="3">
      <c r="A3" s="3" t="inlineStr">
        <is>
          <t>F-2026-001</t>
        </is>
      </c>
      <c r="B3" s="3" t="inlineStr">
        <is>
          <t>Client</t>
        </is>
      </c>
      <c r="C3" s="3" t="inlineStr">
        <is>
          <t>Camille Durand</t>
        </is>
      </c>
      <c r="D3" s="3" t="inlineStr">
        <is>
          <t>Paris</t>
        </is>
      </c>
      <c r="E3" s="28" t="n">
        <v>46032</v>
      </c>
      <c r="F3" s="28" t="n">
        <v>46062</v>
      </c>
      <c r="G3" s="28" t="n">
        <v>46058</v>
      </c>
      <c r="H3" s="29" t="n">
        <v>4500</v>
      </c>
      <c r="I3" s="30" t="n">
        <v>0.2</v>
      </c>
      <c r="J3" s="31">
        <f>H3*(1+I3)</f>
        <v/>
      </c>
      <c r="K3" s="8" t="n">
        <v>30</v>
      </c>
      <c r="L3" s="3">
        <f>IF(G3="","",G3-E3)</f>
        <v/>
      </c>
      <c r="M3" s="3">
        <f>IF(L3="","",L3-K3)</f>
        <v/>
      </c>
      <c r="N3" s="3">
        <f>IF(G3="","À échéance",IF(G3&gt;F3,"En retard","Payée"))</f>
        <v/>
      </c>
      <c r="O3" s="3">
        <f>IF(G3="","",MAX(0,G3-F3))</f>
        <v/>
      </c>
      <c r="P3" s="31">
        <f>IF(N3="En retard",J3*0.1*(O3/365),0)</f>
        <v/>
      </c>
      <c r="Q3" s="8" t="inlineStr">
        <is>
          <t>Virement</t>
        </is>
      </c>
      <c r="R3" s="8" t="inlineStr">
        <is>
          <t>Réglé avant échéance</t>
        </is>
      </c>
    </row>
    <row r="4">
      <c r="A4" s="9" t="inlineStr">
        <is>
          <t>F-2026-002</t>
        </is>
      </c>
      <c r="B4" s="9" t="inlineStr">
        <is>
          <t>Fournisseur</t>
        </is>
      </c>
      <c r="C4" s="9" t="inlineStr">
        <is>
          <t>Julien Martin</t>
        </is>
      </c>
      <c r="D4" s="9" t="inlineStr">
        <is>
          <t>Lyon</t>
        </is>
      </c>
      <c r="E4" s="32" t="n">
        <v>46037</v>
      </c>
      <c r="F4" s="32" t="n">
        <v>46082</v>
      </c>
      <c r="G4" s="32" t="n">
        <v>46091</v>
      </c>
      <c r="H4" s="29" t="n">
        <v>12000</v>
      </c>
      <c r="I4" s="30" t="n">
        <v>0.2</v>
      </c>
      <c r="J4" s="33">
        <f>H4*(1+I4)</f>
        <v/>
      </c>
      <c r="K4" s="8" t="n">
        <v>45</v>
      </c>
      <c r="L4" s="9">
        <f>IF(G4="","",G4-E4)</f>
        <v/>
      </c>
      <c r="M4" s="9">
        <f>IF(L4="","",L4-K4)</f>
        <v/>
      </c>
      <c r="N4" s="9">
        <f>IF(G4="","À échéance",IF(G4&gt;F4,"En retard","Payée"))</f>
        <v/>
      </c>
      <c r="O4" s="9">
        <f>IF(G4="","",MAX(0,G4-F4))</f>
        <v/>
      </c>
      <c r="P4" s="33">
        <f>IF(N4="En retard",J4*0.1*(O4/365),0)</f>
        <v/>
      </c>
      <c r="Q4" s="8" t="inlineStr">
        <is>
          <t>Virement</t>
        </is>
      </c>
      <c r="R4" s="8" t="inlineStr">
        <is>
          <t>Retard fournisseur</t>
        </is>
      </c>
    </row>
    <row r="5">
      <c r="A5" s="3" t="inlineStr">
        <is>
          <t>F-2026-003</t>
        </is>
      </c>
      <c r="B5" s="3" t="inlineStr">
        <is>
          <t>Client</t>
        </is>
      </c>
      <c r="C5" s="3" t="inlineStr">
        <is>
          <t>Léa Bernard</t>
        </is>
      </c>
      <c r="D5" s="3" t="inlineStr">
        <is>
          <t>Marseille</t>
        </is>
      </c>
      <c r="E5" s="28" t="n">
        <v>46055</v>
      </c>
      <c r="F5" s="28" t="n">
        <v>46085</v>
      </c>
      <c r="G5" s="28" t="n"/>
      <c r="H5" s="29" t="n">
        <v>780</v>
      </c>
      <c r="I5" s="30" t="n">
        <v>0.1</v>
      </c>
      <c r="J5" s="31">
        <f>H5*(1+I5)</f>
        <v/>
      </c>
      <c r="K5" s="8" t="n">
        <v>30</v>
      </c>
      <c r="L5" s="3">
        <f>IF(G5="","",G5-E5)</f>
        <v/>
      </c>
      <c r="M5" s="3">
        <f>IF(L5="","",L5-K5)</f>
        <v/>
      </c>
      <c r="N5" s="3">
        <f>IF(G5="","À échéance",IF(G5&gt;F5,"En retard","Payée"))</f>
        <v/>
      </c>
      <c r="O5" s="3">
        <f>IF(G5="","",MAX(0,G5-F5))</f>
        <v/>
      </c>
      <c r="P5" s="31">
        <f>IF(N5="En retard",J5*0.1*(O5/365),0)</f>
        <v/>
      </c>
      <c r="Q5" s="8" t="inlineStr">
        <is>
          <t>Chèque</t>
        </is>
      </c>
      <c r="R5" s="8" t="inlineStr">
        <is>
          <t>Non encore réglée</t>
        </is>
      </c>
    </row>
    <row r="6">
      <c r="A6" s="9" t="inlineStr">
        <is>
          <t>F-2026-004</t>
        </is>
      </c>
      <c r="B6" s="9" t="inlineStr">
        <is>
          <t>Fournisseur</t>
        </is>
      </c>
      <c r="C6" s="9" t="inlineStr">
        <is>
          <t>Thomas Petit</t>
        </is>
      </c>
      <c r="D6" s="9" t="inlineStr">
        <is>
          <t>Toulouse</t>
        </is>
      </c>
      <c r="E6" s="32" t="n">
        <v>46058</v>
      </c>
      <c r="F6" s="32" t="n">
        <v>46103</v>
      </c>
      <c r="G6" s="32" t="n">
        <v>46101</v>
      </c>
      <c r="H6" s="29" t="n">
        <v>8600</v>
      </c>
      <c r="I6" s="30" t="n">
        <v>0.2</v>
      </c>
      <c r="J6" s="33">
        <f>H6*(1+I6)</f>
        <v/>
      </c>
      <c r="K6" s="8" t="n">
        <v>45</v>
      </c>
      <c r="L6" s="9">
        <f>IF(G6="","",G6-E6)</f>
        <v/>
      </c>
      <c r="M6" s="9">
        <f>IF(L6="","",L6-K6)</f>
        <v/>
      </c>
      <c r="N6" s="9">
        <f>IF(G6="","À échéance",IF(G6&gt;F6,"En retard","Payée"))</f>
        <v/>
      </c>
      <c r="O6" s="9">
        <f>IF(G6="","",MAX(0,G6-F6))</f>
        <v/>
      </c>
      <c r="P6" s="33">
        <f>IF(N6="En retard",J6*0.1*(O6/365),0)</f>
        <v/>
      </c>
      <c r="Q6" s="8" t="inlineStr">
        <is>
          <t>Virement</t>
        </is>
      </c>
      <c r="R6" s="8" t="inlineStr">
        <is>
          <t>Réglé dans les délais</t>
        </is>
      </c>
    </row>
    <row r="7">
      <c r="A7" s="3" t="inlineStr">
        <is>
          <t>F-2026-005</t>
        </is>
      </c>
      <c r="B7" s="3" t="inlineStr">
        <is>
          <t>Client</t>
        </is>
      </c>
      <c r="C7" s="3" t="inlineStr">
        <is>
          <t>Chloé Robert</t>
        </is>
      </c>
      <c r="D7" s="3" t="inlineStr">
        <is>
          <t>Bordeaux</t>
        </is>
      </c>
      <c r="E7" s="28" t="n">
        <v>46073</v>
      </c>
      <c r="F7" s="28" t="n">
        <v>46103</v>
      </c>
      <c r="G7" s="28" t="n">
        <v>46117</v>
      </c>
      <c r="H7" s="29" t="n">
        <v>15400</v>
      </c>
      <c r="I7" s="30" t="n">
        <v>0.2</v>
      </c>
      <c r="J7" s="31">
        <f>H7*(1+I7)</f>
        <v/>
      </c>
      <c r="K7" s="8" t="n">
        <v>30</v>
      </c>
      <c r="L7" s="3">
        <f>IF(G7="","",G7-E7)</f>
        <v/>
      </c>
      <c r="M7" s="3">
        <f>IF(L7="","",L7-K7)</f>
        <v/>
      </c>
      <c r="N7" s="3">
        <f>IF(G7="","À échéance",IF(G7&gt;F7,"En retard","Payée"))</f>
        <v/>
      </c>
      <c r="O7" s="3">
        <f>IF(G7="","",MAX(0,G7-F7))</f>
        <v/>
      </c>
      <c r="P7" s="31">
        <f>IF(N7="En retard",J7*0.1*(O7/365),0)</f>
        <v/>
      </c>
      <c r="Q7" s="8" t="inlineStr">
        <is>
          <t>Virement</t>
        </is>
      </c>
      <c r="R7" s="8" t="inlineStr">
        <is>
          <t>Retard client important</t>
        </is>
      </c>
    </row>
    <row r="8">
      <c r="A8" s="9" t="inlineStr">
        <is>
          <t>F-2026-006</t>
        </is>
      </c>
      <c r="B8" s="9" t="inlineStr">
        <is>
          <t>Fournisseur</t>
        </is>
      </c>
      <c r="C8" s="9" t="inlineStr">
        <is>
          <t>Nicolas Dubois</t>
        </is>
      </c>
      <c r="D8" s="9" t="inlineStr">
        <is>
          <t>Lille</t>
        </is>
      </c>
      <c r="E8" s="32" t="n">
        <v>46082</v>
      </c>
      <c r="F8" s="32" t="n">
        <v>46127</v>
      </c>
      <c r="G8" s="32" t="n">
        <v>46124</v>
      </c>
      <c r="H8" s="29" t="n">
        <v>18000</v>
      </c>
      <c r="I8" s="30" t="n">
        <v>0.2</v>
      </c>
      <c r="J8" s="33">
        <f>H8*(1+I8)</f>
        <v/>
      </c>
      <c r="K8" s="8" t="n">
        <v>45</v>
      </c>
      <c r="L8" s="9">
        <f>IF(G8="","",G8-E8)</f>
        <v/>
      </c>
      <c r="M8" s="9">
        <f>IF(L8="","",L8-K8)</f>
        <v/>
      </c>
      <c r="N8" s="9">
        <f>IF(G8="","À échéance",IF(G8&gt;F8,"En retard","Payée"))</f>
        <v/>
      </c>
      <c r="O8" s="9">
        <f>IF(G8="","",MAX(0,G8-F8))</f>
        <v/>
      </c>
      <c r="P8" s="33">
        <f>IF(N8="En retard",J8*0.1*(O8/365),0)</f>
        <v/>
      </c>
      <c r="Q8" s="8" t="inlineStr">
        <is>
          <t>Virement</t>
        </is>
      </c>
      <c r="R8" s="8" t="inlineStr">
        <is>
          <t>Réglé avant échéance</t>
        </is>
      </c>
    </row>
    <row r="9">
      <c r="A9" s="3" t="inlineStr">
        <is>
          <t>F-2026-007</t>
        </is>
      </c>
      <c r="B9" s="3" t="inlineStr">
        <is>
          <t>Client</t>
        </is>
      </c>
      <c r="C9" s="3" t="inlineStr">
        <is>
          <t>Manon Lefèvre</t>
        </is>
      </c>
      <c r="D9" s="3" t="inlineStr">
        <is>
          <t>Nantes</t>
        </is>
      </c>
      <c r="E9" s="28" t="n">
        <v>46089</v>
      </c>
      <c r="F9" s="28" t="n">
        <v>46119</v>
      </c>
      <c r="G9" s="28" t="n"/>
      <c r="H9" s="29" t="n">
        <v>450</v>
      </c>
      <c r="I9" s="30" t="n">
        <v>0.055</v>
      </c>
      <c r="J9" s="31">
        <f>H9*(1+I9)</f>
        <v/>
      </c>
      <c r="K9" s="8" t="n">
        <v>30</v>
      </c>
      <c r="L9" s="3">
        <f>IF(G9="","",G9-E9)</f>
        <v/>
      </c>
      <c r="M9" s="3">
        <f>IF(L9="","",L9-K9)</f>
        <v/>
      </c>
      <c r="N9" s="3">
        <f>IF(G9="","À échéance",IF(G9&gt;F9,"En retard","Payée"))</f>
        <v/>
      </c>
      <c r="O9" s="3">
        <f>IF(G9="","",MAX(0,G9-F9))</f>
        <v/>
      </c>
      <c r="P9" s="31">
        <f>IF(N9="En retard",J9*0.1*(O9/365),0)</f>
        <v/>
      </c>
      <c r="Q9" s="8" t="inlineStr">
        <is>
          <t>Prélèvement</t>
        </is>
      </c>
      <c r="R9" s="8" t="inlineStr">
        <is>
          <t>En attente de règlement</t>
        </is>
      </c>
    </row>
    <row r="10">
      <c r="A10" s="9" t="inlineStr">
        <is>
          <t>F-2026-008</t>
        </is>
      </c>
      <c r="B10" s="9" t="inlineStr">
        <is>
          <t>Fournisseur</t>
        </is>
      </c>
      <c r="C10" s="9" t="inlineStr">
        <is>
          <t>Antoine Moreau</t>
        </is>
      </c>
      <c r="D10" s="9" t="inlineStr">
        <is>
          <t>Strasbourg</t>
        </is>
      </c>
      <c r="E10" s="32" t="n">
        <v>46093</v>
      </c>
      <c r="F10" s="32" t="n">
        <v>46138</v>
      </c>
      <c r="G10" s="32" t="n">
        <v>46145</v>
      </c>
      <c r="H10" s="29" t="n">
        <v>9300</v>
      </c>
      <c r="I10" s="30" t="n">
        <v>0.2</v>
      </c>
      <c r="J10" s="33">
        <f>H10*(1+I10)</f>
        <v/>
      </c>
      <c r="K10" s="8" t="n">
        <v>45</v>
      </c>
      <c r="L10" s="9">
        <f>IF(G10="","",G10-E10)</f>
        <v/>
      </c>
      <c r="M10" s="9">
        <f>IF(L10="","",L10-K10)</f>
        <v/>
      </c>
      <c r="N10" s="9">
        <f>IF(G10="","À échéance",IF(G10&gt;F10,"En retard","Payée"))</f>
        <v/>
      </c>
      <c r="O10" s="9">
        <f>IF(G10="","",MAX(0,G10-F10))</f>
        <v/>
      </c>
      <c r="P10" s="33">
        <f>IF(N10="En retard",J10*0.1*(O10/365),0)</f>
        <v/>
      </c>
      <c r="Q10" s="8" t="inlineStr">
        <is>
          <t>Virement</t>
        </is>
      </c>
      <c r="R10" s="8" t="inlineStr">
        <is>
          <t>Léger retard</t>
        </is>
      </c>
    </row>
    <row r="11">
      <c r="A11" s="3" t="inlineStr">
        <is>
          <t>F-2026-009</t>
        </is>
      </c>
      <c r="B11" s="3" t="inlineStr">
        <is>
          <t>Client</t>
        </is>
      </c>
      <c r="C11" s="3" t="inlineStr">
        <is>
          <t>Sarah Laurent</t>
        </is>
      </c>
      <c r="D11" s="3" t="inlineStr">
        <is>
          <t>Rennes</t>
        </is>
      </c>
      <c r="E11" s="28" t="n">
        <v>46113</v>
      </c>
      <c r="F11" s="28" t="n">
        <v>46143</v>
      </c>
      <c r="G11" s="28" t="n">
        <v>46140</v>
      </c>
      <c r="H11" s="29" t="n">
        <v>3200</v>
      </c>
      <c r="I11" s="30" t="n">
        <v>0.1</v>
      </c>
      <c r="J11" s="31">
        <f>H11*(1+I11)</f>
        <v/>
      </c>
      <c r="K11" s="8" t="n">
        <v>30</v>
      </c>
      <c r="L11" s="3">
        <f>IF(G11="","",G11-E11)</f>
        <v/>
      </c>
      <c r="M11" s="3">
        <f>IF(L11="","",L11-K11)</f>
        <v/>
      </c>
      <c r="N11" s="3">
        <f>IF(G11="","À échéance",IF(G11&gt;F11,"En retard","Payée"))</f>
        <v/>
      </c>
      <c r="O11" s="3">
        <f>IF(G11="","",MAX(0,G11-F11))</f>
        <v/>
      </c>
      <c r="P11" s="31">
        <f>IF(N11="En retard",J11*0.1*(O11/365),0)</f>
        <v/>
      </c>
      <c r="Q11" s="8" t="inlineStr">
        <is>
          <t>Carte bancaire</t>
        </is>
      </c>
      <c r="R11" s="8" t="inlineStr">
        <is>
          <t>Réglé avant échéance</t>
        </is>
      </c>
    </row>
    <row r="12">
      <c r="A12" s="9" t="inlineStr">
        <is>
          <t>F-2026-010</t>
        </is>
      </c>
      <c r="B12" s="9" t="inlineStr">
        <is>
          <t>Fournisseur</t>
        </is>
      </c>
      <c r="C12" s="9" t="inlineStr">
        <is>
          <t>Maxime Simon</t>
        </is>
      </c>
      <c r="D12" s="9" t="inlineStr">
        <is>
          <t>Montpellier</t>
        </is>
      </c>
      <c r="E12" s="32" t="n">
        <v>46122</v>
      </c>
      <c r="F12" s="32" t="n">
        <v>46167</v>
      </c>
      <c r="G12" s="32" t="n">
        <v>46175</v>
      </c>
      <c r="H12" s="29" t="n">
        <v>6700</v>
      </c>
      <c r="I12" s="30" t="n">
        <v>0.2</v>
      </c>
      <c r="J12" s="33">
        <f>H12*(1+I12)</f>
        <v/>
      </c>
      <c r="K12" s="8" t="n">
        <v>45</v>
      </c>
      <c r="L12" s="9">
        <f>IF(G12="","",G12-E12)</f>
        <v/>
      </c>
      <c r="M12" s="9">
        <f>IF(L12="","",L12-K12)</f>
        <v/>
      </c>
      <c r="N12" s="9">
        <f>IF(G12="","À échéance",IF(G12&gt;F12,"En retard","Payée"))</f>
        <v/>
      </c>
      <c r="O12" s="9">
        <f>IF(G12="","",MAX(0,G12-F12))</f>
        <v/>
      </c>
      <c r="P12" s="33">
        <f>IF(N12="En retard",J12*0.1*(O12/365),0)</f>
        <v/>
      </c>
      <c r="Q12" s="8" t="inlineStr">
        <is>
          <t>Virement</t>
        </is>
      </c>
      <c r="R12" s="8" t="inlineStr">
        <is>
          <t>Retard modéré</t>
        </is>
      </c>
    </row>
    <row r="13"/>
    <row r="14">
      <c r="C14" s="12" t="inlineStr">
        <is>
          <t>TOTAUX / MOYENNES</t>
        </is>
      </c>
      <c r="H14" s="34">
        <f>SUM(H3:H12)</f>
        <v/>
      </c>
      <c r="J14" s="34">
        <f>SUM(J3:J12)</f>
        <v/>
      </c>
      <c r="L14" s="35">
        <f>IFERROR(AVERAGE(L3:L12),0)</f>
        <v/>
      </c>
      <c r="P14" s="34">
        <f>SUM(P3:P12)</f>
        <v/>
      </c>
    </row>
  </sheetData>
  <mergeCells count="1">
    <mergeCell ref="A1:R1"/>
  </mergeCells>
  <conditionalFormatting sqref="O3:O12">
    <cfRule type="expression" priority="1" dxfId="0" stopIfTrue="1">
      <formula>O3&gt;0</formula>
    </cfRule>
  </conditionalFormatting>
  <conditionalFormatting sqref="M3:M12">
    <cfRule type="expression" priority="2" dxfId="1" stopIfTrue="1">
      <formula>AND(L3&lt;&gt;"",L3&lt;=K3)</formula>
    </cfRule>
  </conditionalFormatting>
  <conditionalFormatting sqref="N3:N12">
    <cfRule type="expression" priority="3" dxfId="0" stopIfTrue="1">
      <formula>N3="En retard"</formula>
    </cfRule>
  </conditionalFormatting>
  <dataValidations count="2">
    <dataValidation sqref="B3:B12" showErrorMessage="1" showInputMessage="1" allowBlank="1" type="list">
      <formula1>"Client,Fournisseur"</formula1>
    </dataValidation>
    <dataValidation sqref="Q3:Q12" showErrorMessage="1" showInputMessage="1" allowBlank="1" type="list">
      <formula1>"Virement,Chèque,Prélèvement,Carte bancaire,Espèces"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22" customWidth="1" min="3" max="3"/>
    <col width="18" customWidth="1" min="4" max="4"/>
  </cols>
  <sheetData>
    <row r="1" ht="28" customHeight="1">
      <c r="A1" s="1" t="inlineStr">
        <is>
          <t>SYNTHÈSE — RAPPORT DE GESTION DÉLAIS DE PAIEMENT 2026</t>
        </is>
      </c>
    </row>
    <row r="2"/>
    <row r="3">
      <c r="A3" s="15" t="inlineStr">
        <is>
          <t>INDICATEURS CLÉS</t>
        </is>
      </c>
    </row>
    <row r="4">
      <c r="A4" s="3" t="inlineStr">
        <is>
          <t>Total factures clients</t>
        </is>
      </c>
      <c r="B4" s="16">
        <f>COUNTIF(Données_Paiements!B3:B12,"Client")</f>
        <v/>
      </c>
    </row>
    <row r="5">
      <c r="A5" s="9" t="inlineStr">
        <is>
          <t>Total factures fournisseurs</t>
        </is>
      </c>
      <c r="B5" s="16">
        <f>COUNTIF(Données_Paiements!B3:B12,"Fournisseur")</f>
        <v/>
      </c>
    </row>
    <row r="6">
      <c r="A6" s="3" t="inlineStr">
        <is>
          <t>Montant total HT</t>
        </is>
      </c>
      <c r="B6" s="36">
        <f>SUM(Données_Paiements!H3:H12)</f>
        <v/>
      </c>
    </row>
    <row r="7">
      <c r="A7" s="9" t="inlineStr">
        <is>
          <t>Montant total TTC</t>
        </is>
      </c>
      <c r="B7" s="36">
        <f>SUM(Données_Paiements!J3:J12)</f>
        <v/>
      </c>
    </row>
    <row r="8">
      <c r="A8" s="3" t="inlineStr">
        <is>
          <t>Délai moyen paiement clients (j)</t>
        </is>
      </c>
      <c r="B8" s="37">
        <f>IFERROR(AVERAGEIFS(Données_Paiements!L3:L12,Données_Paiements!B3:B12,"Client"),0)</f>
        <v/>
      </c>
    </row>
    <row r="9">
      <c r="A9" s="9" t="inlineStr">
        <is>
          <t>Délai moyen paiement fournisseurs (j)</t>
        </is>
      </c>
      <c r="B9" s="37">
        <f>IFERROR(AVERAGEIFS(Données_Paiements!L3:L12,Données_Paiements!B3:B12,"Fournisseur"),0)</f>
        <v/>
      </c>
    </row>
    <row r="10">
      <c r="A10" s="3" t="inlineStr">
        <is>
          <t>Nombre factures payées</t>
        </is>
      </c>
      <c r="B10" s="16">
        <f>COUNTIF(Données_Paiements!N3:N12,"Payée")</f>
        <v/>
      </c>
    </row>
    <row r="11">
      <c r="A11" s="9" t="inlineStr">
        <is>
          <t>Nombre factures en retard</t>
        </is>
      </c>
      <c r="B11" s="16">
        <f>COUNTIF(Données_Paiements!N3:N12,"En retard")</f>
        <v/>
      </c>
    </row>
    <row r="12">
      <c r="A12" s="3" t="inlineStr">
        <is>
          <t>Nombre factures à échéance</t>
        </is>
      </c>
      <c r="B12" s="16">
        <f>COUNTIF(Données_Paiements!N3:N12,"À échéance")</f>
        <v/>
      </c>
    </row>
    <row r="13">
      <c r="A13" s="9" t="inlineStr">
        <is>
          <t>Taux de factures en retard</t>
        </is>
      </c>
      <c r="B13" s="38">
        <f>IFERROR(COUNTIF(Données_Paiements!N3:N12,"En retard")/COUNTA(Données_Paiements!N3:N12),0)</f>
        <v/>
      </c>
    </row>
    <row r="14">
      <c r="A14" s="3" t="inlineStr">
        <is>
          <t>Montant des retards cumulés (intérêts)</t>
        </is>
      </c>
      <c r="B14" s="36">
        <f>SUM(Données_Paiements!P3:P12)</f>
        <v/>
      </c>
    </row>
    <row r="15"/>
    <row r="16">
      <c r="A16" s="15" t="inlineStr">
        <is>
          <t>COMPARATIF MENSUEL DES RETARDS ET DÉLAIS</t>
        </is>
      </c>
    </row>
    <row r="17">
      <c r="A17" s="2" t="inlineStr">
        <is>
          <t>Mois</t>
        </is>
      </c>
      <c r="B17" s="2" t="inlineStr">
        <is>
          <t>Délai moyen (j)</t>
        </is>
      </c>
      <c r="C17" s="2" t="inlineStr">
        <is>
          <t>Montant retards cumulés (€)</t>
        </is>
      </c>
      <c r="D17" s="2" t="inlineStr">
        <is>
          <t>Nb factures en retard</t>
        </is>
      </c>
    </row>
    <row r="18">
      <c r="A18" s="3" t="inlineStr">
        <is>
          <t>Janvier</t>
        </is>
      </c>
      <c r="B18" s="39">
        <f>IFERROR(AVERAGEIFS(Données_Paiements!L3:L12,Données_Paiements!E3:E12,"&gt;="&amp;DATE(2026,1,1),Données_Paiements!E3:E12,"&lt;"&amp;DATE(2026,1+1,1)),0)</f>
        <v/>
      </c>
      <c r="C18" s="31">
        <f>SUMIFS(Données_Paiements!P3:P12,Données_Paiements!E3:E12,"&gt;="&amp;DATE(2026,1,1),Données_Paiements!E3:E12,"&lt;"&amp;DATE(2026,1+1,1))</f>
        <v/>
      </c>
      <c r="D18" s="3">
        <f>COUNTIFS(Données_Paiements!N3:N12,"En retard",Données_Paiements!E3:E12,"&gt;="&amp;DATE(2026,1,1),Données_Paiements!E3:E12,"&lt;"&amp;DATE(2026,1+1,1))</f>
        <v/>
      </c>
    </row>
    <row r="19">
      <c r="A19" s="9" t="inlineStr">
        <is>
          <t>Février</t>
        </is>
      </c>
      <c r="B19" s="40">
        <f>IFERROR(AVERAGEIFS(Données_Paiements!L3:L12,Données_Paiements!E3:E12,"&gt;="&amp;DATE(2026,2,1),Données_Paiements!E3:E12,"&lt;"&amp;DATE(2026,2+1,1)),0)</f>
        <v/>
      </c>
      <c r="C19" s="33">
        <f>SUMIFS(Données_Paiements!P3:P12,Données_Paiements!E3:E12,"&gt;="&amp;DATE(2026,2,1),Données_Paiements!E3:E12,"&lt;"&amp;DATE(2026,2+1,1))</f>
        <v/>
      </c>
      <c r="D19" s="9">
        <f>COUNTIFS(Données_Paiements!N3:N12,"En retard",Données_Paiements!E3:E12,"&gt;="&amp;DATE(2026,2,1),Données_Paiements!E3:E12,"&lt;"&amp;DATE(2026,2+1,1))</f>
        <v/>
      </c>
    </row>
    <row r="20">
      <c r="A20" s="3" t="inlineStr">
        <is>
          <t>Mars</t>
        </is>
      </c>
      <c r="B20" s="39">
        <f>IFERROR(AVERAGEIFS(Données_Paiements!L3:L12,Données_Paiements!E3:E12,"&gt;="&amp;DATE(2026,3,1),Données_Paiements!E3:E12,"&lt;"&amp;DATE(2026,3+1,1)),0)</f>
        <v/>
      </c>
      <c r="C20" s="31">
        <f>SUMIFS(Données_Paiements!P3:P12,Données_Paiements!E3:E12,"&gt;="&amp;DATE(2026,3,1),Données_Paiements!E3:E12,"&lt;"&amp;DATE(2026,3+1,1))</f>
        <v/>
      </c>
      <c r="D20" s="3">
        <f>COUNTIFS(Données_Paiements!N3:N12,"En retard",Données_Paiements!E3:E12,"&gt;="&amp;DATE(2026,3,1),Données_Paiements!E3:E12,"&lt;"&amp;DATE(2026,3+1,1))</f>
        <v/>
      </c>
    </row>
    <row r="21">
      <c r="A21" s="9" t="inlineStr">
        <is>
          <t>Avril</t>
        </is>
      </c>
      <c r="B21" s="40">
        <f>IFERROR(AVERAGEIFS(Données_Paiements!L3:L12,Données_Paiements!E3:E12,"&gt;="&amp;DATE(2026,4,1),Données_Paiements!E3:E12,"&lt;"&amp;DATE(2026,4+1,1)),0)</f>
        <v/>
      </c>
      <c r="C21" s="33">
        <f>SUMIFS(Données_Paiements!P3:P12,Données_Paiements!E3:E12,"&gt;="&amp;DATE(2026,4,1),Données_Paiements!E3:E12,"&lt;"&amp;DATE(2026,4+1,1))</f>
        <v/>
      </c>
      <c r="D21" s="9">
        <f>COUNTIFS(Données_Paiements!N3:N12,"En retard",Données_Paiements!E3:E12,"&gt;="&amp;DATE(2026,4,1),Données_Paiements!E3:E12,"&lt;"&amp;DATE(2026,4+1,1))</f>
        <v/>
      </c>
    </row>
    <row r="22">
      <c r="A22" s="3" t="inlineStr">
        <is>
          <t>Mai</t>
        </is>
      </c>
      <c r="B22" s="39">
        <f>IFERROR(AVERAGEIFS(Données_Paiements!L3:L12,Données_Paiements!E3:E12,"&gt;="&amp;DATE(2026,5,1),Données_Paiements!E3:E12,"&lt;"&amp;DATE(2026,5+1,1)),0)</f>
        <v/>
      </c>
      <c r="C22" s="31">
        <f>SUMIFS(Données_Paiements!P3:P12,Données_Paiements!E3:E12,"&gt;="&amp;DATE(2026,5,1),Données_Paiements!E3:E12,"&lt;"&amp;DATE(2026,5+1,1))</f>
        <v/>
      </c>
      <c r="D22" s="3">
        <f>COUNTIFS(Données_Paiements!N3:N12,"En retard",Données_Paiements!E3:E12,"&gt;="&amp;DATE(2026,5,1),Données_Paiements!E3:E12,"&lt;"&amp;DATE(2026,5+1,1))</f>
        <v/>
      </c>
    </row>
    <row r="23">
      <c r="A23" s="9" t="inlineStr">
        <is>
          <t>Juin</t>
        </is>
      </c>
      <c r="B23" s="40">
        <f>IFERROR(AVERAGEIFS(Données_Paiements!L3:L12,Données_Paiements!E3:E12,"&gt;="&amp;DATE(2026,6,1),Données_Paiements!E3:E12,"&lt;"&amp;DATE(2026,6+1,1)),0)</f>
        <v/>
      </c>
      <c r="C23" s="33">
        <f>SUMIFS(Données_Paiements!P3:P12,Données_Paiements!E3:E12,"&gt;="&amp;DATE(2026,6,1),Données_Paiements!E3:E12,"&lt;"&amp;DATE(2026,6+1,1))</f>
        <v/>
      </c>
      <c r="D23" s="9">
        <f>COUNTIFS(Données_Paiements!N3:N12,"En retard",Données_Paiements!E3:E12,"&gt;="&amp;DATE(2026,6,1),Données_Paiements!E3:E12,"&lt;"&amp;DATE(2026,6+1,1))</f>
        <v/>
      </c>
    </row>
    <row r="24"/>
    <row r="25">
      <c r="A25" s="15" t="inlineStr">
        <is>
          <t>RÉPARTITION DES STATUTS</t>
        </is>
      </c>
    </row>
    <row r="26">
      <c r="A26" s="22" t="inlineStr">
        <is>
          <t>Statut</t>
        </is>
      </c>
      <c r="B26" s="22" t="inlineStr">
        <is>
          <t>Nombre</t>
        </is>
      </c>
    </row>
    <row r="27">
      <c r="A27" s="3" t="inlineStr">
        <is>
          <t>Payée</t>
        </is>
      </c>
      <c r="B27" s="3">
        <f>COUNTIF(Données_Paiements!N3:N12,"Payée")</f>
        <v/>
      </c>
    </row>
    <row r="28">
      <c r="A28" s="9" t="inlineStr">
        <is>
          <t>En retard</t>
        </is>
      </c>
      <c r="B28" s="9">
        <f>COUNTIF(Données_Paiements!N3:N12,"En retard")</f>
        <v/>
      </c>
    </row>
    <row r="29">
      <c r="A29" s="3" t="inlineStr">
        <is>
          <t>À échéance</t>
        </is>
      </c>
      <c r="B29" s="3">
        <f>COUNTIF(Données_Paiements!N3:N12,"À échéance")</f>
        <v/>
      </c>
    </row>
  </sheetData>
  <mergeCells count="4">
    <mergeCell ref="A1:F1"/>
    <mergeCell ref="A3:B3"/>
    <mergeCell ref="A16:D16"/>
    <mergeCell ref="A25:B25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2" customWidth="1" min="3" max="3"/>
    <col width="46" customWidth="1" min="4" max="4"/>
  </cols>
  <sheetData>
    <row r="1" ht="26" customHeight="1">
      <c r="A1" s="1" t="inlineStr">
        <is>
          <t>RÉFÉRENTIEL — SEUILS ET RÈGLES DE CALCUL</t>
        </is>
      </c>
    </row>
    <row r="2">
      <c r="A2" s="2" t="inlineStr">
        <is>
          <t>Indicateur</t>
        </is>
      </c>
      <c r="B2" s="2" t="inlineStr">
        <is>
          <t>Valeur</t>
        </is>
      </c>
      <c r="C2" s="2" t="inlineStr">
        <is>
          <t>Unité</t>
        </is>
      </c>
      <c r="D2" s="2" t="inlineStr">
        <is>
          <t>Description</t>
        </is>
      </c>
    </row>
    <row r="3">
      <c r="A3" s="9" t="inlineStr">
        <is>
          <t>Délai contractuel standard client</t>
        </is>
      </c>
      <c r="B3" s="41" t="n">
        <v>30</v>
      </c>
      <c r="C3" s="9" t="inlineStr">
        <is>
          <t>jours</t>
        </is>
      </c>
      <c r="D3" s="9" t="inlineStr">
        <is>
          <t>Délai de paiement standard appliqué aux clients</t>
        </is>
      </c>
    </row>
    <row r="4">
      <c r="A4" s="3" t="inlineStr">
        <is>
          <t>Délai contractuel standard fournisseur</t>
        </is>
      </c>
      <c r="B4" s="41" t="n">
        <v>45</v>
      </c>
      <c r="C4" s="3" t="inlineStr">
        <is>
          <t>jours</t>
        </is>
      </c>
      <c r="D4" s="3" t="inlineStr">
        <is>
          <t>Délai de paiement standard négocié avec les fournisseurs</t>
        </is>
      </c>
    </row>
    <row r="5">
      <c r="A5" s="9" t="inlineStr">
        <is>
          <t>Taux d'intérêts de retard</t>
        </is>
      </c>
      <c r="B5" s="41" t="n">
        <v>10</v>
      </c>
      <c r="C5" s="9" t="inlineStr">
        <is>
          <t>% annuel</t>
        </is>
      </c>
      <c r="D5" s="9" t="inlineStr">
        <is>
          <t>Taux indicatif appliqué au calcul des intérêts de retard estimés</t>
        </is>
      </c>
    </row>
    <row r="6">
      <c r="A6" s="3" t="inlineStr">
        <is>
          <t>Seuil d'alerte retard</t>
        </is>
      </c>
      <c r="B6" s="41" t="n">
        <v>5</v>
      </c>
      <c r="C6" s="3" t="inlineStr">
        <is>
          <t>jours</t>
        </is>
      </c>
      <c r="D6" s="3" t="inlineStr">
        <is>
          <t>Seuil au-delà duquel un retard déclenche une alerte de gestion</t>
        </is>
      </c>
    </row>
    <row r="7">
      <c r="A7" s="9" t="inlineStr">
        <is>
          <t>TVA standard</t>
        </is>
      </c>
      <c r="B7" s="41" t="n">
        <v>20</v>
      </c>
      <c r="C7" s="9" t="inlineStr">
        <is>
          <t>%</t>
        </is>
      </c>
      <c r="D7" s="9" t="inlineStr">
        <is>
          <t>Taux de TVA standard applicable en France</t>
        </is>
      </c>
    </row>
    <row r="8">
      <c r="A8" s="3" t="inlineStr">
        <is>
          <t>TVA intermédiaire</t>
        </is>
      </c>
      <c r="B8" s="41" t="n">
        <v>10</v>
      </c>
      <c r="C8" s="3" t="inlineStr">
        <is>
          <t>%</t>
        </is>
      </c>
      <c r="D8" s="3" t="inlineStr">
        <is>
          <t>Taux de TVA intermédiaire (restauration, transport, etc.)</t>
        </is>
      </c>
    </row>
    <row r="9">
      <c r="A9" s="9" t="inlineStr">
        <is>
          <t>TVA réduite</t>
        </is>
      </c>
      <c r="B9" s="41" t="n">
        <v>5.5</v>
      </c>
      <c r="C9" s="9" t="inlineStr">
        <is>
          <t>%</t>
        </is>
      </c>
      <c r="D9" s="9" t="inlineStr">
        <is>
          <t>Taux de TVA réduit (produits de première nécessité)</t>
        </is>
      </c>
    </row>
    <row r="10"/>
    <row r="11">
      <c r="A11" s="24" t="inlineStr">
        <is>
          <t>Recherche délai contractuel par type de flux (exemple VLOOKUP)</t>
        </is>
      </c>
    </row>
    <row r="12">
      <c r="A12" t="inlineStr">
        <is>
          <t>Type de flux recherché</t>
        </is>
      </c>
      <c r="B12" s="8" t="inlineStr">
        <is>
          <t>Client</t>
        </is>
      </c>
    </row>
    <row r="13">
      <c r="A13" t="inlineStr">
        <is>
          <t>Délai contractuel correspondant (jours)</t>
        </is>
      </c>
      <c r="B13" s="3">
        <f>IFERROR(VLOOKUP(B12,Données_Paiements!B3:K12,9,0),"Non trouvé")</f>
        <v/>
      </c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34" customWidth="1" min="1" max="1"/>
    <col width="80" customWidth="1" min="2" max="2"/>
  </cols>
  <sheetData>
    <row r="1" ht="26" customHeight="1">
      <c r="A1" s="1" t="inlineStr">
        <is>
          <t>MODE D'EMPLOI DU CLASSEUR</t>
        </is>
      </c>
    </row>
    <row r="2"/>
    <row r="3" ht="42" customHeight="1">
      <c r="A3" s="25" t="inlineStr">
        <is>
          <t>Objectif du classeur</t>
        </is>
      </c>
      <c r="B3" s="26" t="inlineStr">
        <is>
          <t>Ce classeur permet de suivre les délais de paiement des factures clients et fournisseurs, de détecter les retards, et de produire un rapport de gestion synthétique exploitable en comité de direction.</t>
        </is>
      </c>
    </row>
    <row r="4" ht="42" customHeight="1">
      <c r="A4" s="25" t="inlineStr">
        <is>
          <t>Feuille Données_Paiements</t>
        </is>
      </c>
      <c r="B4" s="27" t="inlineStr">
        <is>
          <t>Table principale de saisie et de suivi des factures. Les colonnes en fond jaune pâle (Montant HT, TVA, Délai contractuel, Moyen de paiement, Commentaire) sont à saisir manuellement. Les autres colonnes se calculent automatiquement.</t>
        </is>
      </c>
    </row>
    <row r="5" ht="42" customHeight="1">
      <c r="A5" s="25" t="inlineStr">
        <is>
          <t>Statut</t>
        </is>
      </c>
      <c r="B5" s="26" t="inlineStr">
        <is>
          <t>Calculé automatiquement : 'À échéance' si aucune date de règlement, 'En retard' si réglé après l'échéance, 'Payée' sinon.</t>
        </is>
      </c>
    </row>
    <row r="6" ht="42" customHeight="1">
      <c r="A6" s="25" t="inlineStr">
        <is>
          <t>Retard de paiement</t>
        </is>
      </c>
      <c r="B6" s="27" t="inlineStr">
        <is>
          <t>Nombre de jours de dépassement de l'échéance, calculé uniquement si la facture est réglée.</t>
        </is>
      </c>
    </row>
    <row r="7" ht="42" customHeight="1">
      <c r="A7" s="25" t="inlineStr">
        <is>
          <t>Intérêts de retard estimés</t>
        </is>
      </c>
      <c r="B7" s="26" t="inlineStr">
        <is>
          <t>Calcul indicatif basé sur un taux de 10% annuel appliqué au montant TTC et au nombre de jours de retard. Ce montant est une ESTIMATION, sans valeur contractuelle ni juridique.</t>
        </is>
      </c>
    </row>
    <row r="8" ht="42" customHeight="1">
      <c r="A8" s="25" t="inlineStr">
        <is>
          <t>Feuille Synthèse_Rapport</t>
        </is>
      </c>
      <c r="B8" s="27" t="inlineStr">
        <is>
          <t>Regroupe les indicateurs clés de pilotage (totaux, moyennes, taux de retard) ainsi que trois graphiques : délai moyen par mois, répartition des statuts, évolution des retards cumulés.</t>
        </is>
      </c>
    </row>
    <row r="9" ht="42" customHeight="1">
      <c r="A9" s="25" t="inlineStr">
        <is>
          <t>Feuille Données_Seuils</t>
        </is>
      </c>
      <c r="B9" s="26" t="inlineStr">
        <is>
          <t>Table de référence contenant les seuils légaux et internes (délais contractuels, taux de TVA, taux d'intérêt de retard, seuil d'alerte). Modifiable selon les règles internes de l'entreprise.</t>
        </is>
      </c>
    </row>
    <row r="10" ht="42" customHeight="1">
      <c r="A10" s="25" t="inlineStr">
        <is>
          <t>Saisie des dates</t>
        </is>
      </c>
      <c r="B10" s="27" t="inlineStr">
        <is>
          <t>Toutes les dates doivent être saisies au format JJ/MM/AAAA (exemple : 13/07/2026).</t>
        </is>
      </c>
    </row>
    <row r="11" ht="42" customHeight="1">
      <c r="A11" s="25" t="inlineStr">
        <is>
          <t>Légende des couleurs</t>
        </is>
      </c>
      <c r="B11" s="26" t="inlineStr">
        <is>
          <t>Fond jaune pâle = cellule à saisir. Texte/fond rouge = retard ou alerte. Texte/fond vert = délai respecté. En-têtes bleu foncé = titres de colonnes. Bandeaux rouge = titres de blocs de synthèse.</t>
        </is>
      </c>
    </row>
    <row r="12" ht="42" customHeight="1">
      <c r="A12" s="25" t="inlineStr">
        <is>
          <t>Avertissement</t>
        </is>
      </c>
      <c r="B12" s="27" t="inlineStr">
        <is>
          <t>Les calculs d'intérêts de retard sont fournis à titre indicatif uniquement. Pour toute application contractuelle ou juridique, se référer aux conditions générales de vente et à la réglementation en vigueur (Code de commerce, loi LME).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2026-07-13T06:17:36Z</dcterms:created>
  <dcterms:modified xmlns:dcterms="http://purl.org/dc/terms/" xmlns:xsi="http://www.w3.org/2001/XMLSchema-instance" xsi:type="dcterms:W3CDTF">2026-07-13T06:17:36Z</dcterms:modified>
</cp:coreProperties>
</file>