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istre des risques"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2">
    <numFmt numFmtId="164" formatCode="JJ/MM/AAAA"/>
    <numFmt numFmtId="165" formatCode="# ##0,00 &quot;€&quot;"/>
  </numFmts>
  <fonts count="6">
    <font>
      <name val="Calibri"/>
      <family val="2"/>
      <color theme="1"/>
      <sz val="11"/>
      <scheme val="minor"/>
    </font>
    <font>
      <name val="Calibri"/>
      <b val="1"/>
      <color rgb="000F766E"/>
      <sz val="16"/>
    </font>
    <font>
      <name val="Calibri"/>
      <b val="1"/>
      <color rgb="00FFFFFF"/>
      <sz val="11"/>
    </font>
    <font>
      <name val="Calibri"/>
      <sz val="10"/>
    </font>
    <font>
      <name val="Calibri"/>
      <b val="1"/>
      <sz val="10"/>
    </font>
    <font>
      <name val="Calibri"/>
      <b val="1"/>
      <color rgb="00FFFFFF"/>
      <sz val="10"/>
    </font>
  </fonts>
  <fills count="7">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wrapText="1"/>
    </xf>
    <xf numFmtId="164" fontId="3" fillId="4" borderId="1" applyAlignment="1" pivotButton="0" quotePrefix="0" xfId="0">
      <alignment horizontal="center" vertical="center" wrapText="1"/>
    </xf>
    <xf numFmtId="0" fontId="3" fillId="3" borderId="1" applyAlignment="1" pivotButton="0" quotePrefix="0" xfId="0">
      <alignment horizontal="center" vertical="center" wrapText="1"/>
    </xf>
    <xf numFmtId="0" fontId="4" fillId="4" borderId="1" applyAlignment="1" pivotButton="0" quotePrefix="0" xfId="0">
      <alignment horizontal="center" vertical="center" wrapText="1"/>
    </xf>
    <xf numFmtId="165"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5" borderId="1" applyAlignment="1" pivotButton="0" quotePrefix="0" xfId="0">
      <alignment horizontal="left" vertical="center" wrapText="1"/>
    </xf>
    <xf numFmtId="164" fontId="3" fillId="5" borderId="1" applyAlignment="1" pivotButton="0" quotePrefix="0" xfId="0">
      <alignment horizontal="center" vertical="center" wrapText="1"/>
    </xf>
    <xf numFmtId="0" fontId="4" fillId="5" borderId="1" applyAlignment="1" pivotButton="0" quotePrefix="0" xfId="0">
      <alignment horizontal="center" vertical="center" wrapText="1"/>
    </xf>
    <xf numFmtId="165" fontId="3" fillId="5" borderId="1" applyAlignment="1" pivotButton="0" quotePrefix="0" xfId="0">
      <alignment horizontal="center" vertical="center" wrapText="1"/>
    </xf>
    <xf numFmtId="0" fontId="4" fillId="0" borderId="0" pivotButton="0" quotePrefix="0" xfId="0"/>
    <xf numFmtId="0" fontId="3" fillId="0" borderId="0" applyAlignment="1" pivotButton="0" quotePrefix="0" xfId="0">
      <alignment horizontal="left" vertical="center" wrapText="1"/>
    </xf>
    <xf numFmtId="0" fontId="4" fillId="0" borderId="0" applyAlignment="1" pivotButton="0" quotePrefix="0" xfId="0">
      <alignment horizontal="center" vertical="center" wrapText="1"/>
    </xf>
    <xf numFmtId="165" fontId="4" fillId="0" borderId="0" applyAlignment="1" pivotButton="0" quotePrefix="0" xfId="0">
      <alignment horizontal="center" vertical="center" wrapText="1"/>
    </xf>
    <xf numFmtId="0" fontId="1" fillId="0" borderId="0" pivotButton="0" quotePrefix="0" xfId="0"/>
    <xf numFmtId="0" fontId="2" fillId="6" borderId="0" pivotButton="0" quotePrefix="0" xfId="0"/>
    <xf numFmtId="0" fontId="3" fillId="4" borderId="1" pivotButton="0" quotePrefix="0" xfId="0"/>
    <xf numFmtId="0" fontId="3" fillId="5" borderId="1" pivotButton="0" quotePrefix="0" xfId="0"/>
    <xf numFmtId="165" fontId="4" fillId="4" borderId="1" applyAlignment="1" pivotButton="0" quotePrefix="0" xfId="0">
      <alignment horizontal="center" vertical="center" wrapText="1"/>
    </xf>
    <xf numFmtId="0" fontId="3" fillId="0" borderId="1" pivotButton="0" quotePrefix="0" xfId="0"/>
    <xf numFmtId="0" fontId="0" fillId="3" borderId="1" pivotButton="0" quotePrefix="0" xfId="0"/>
    <xf numFmtId="0" fontId="4" fillId="0" borderId="1" pivotButton="0" quotePrefix="0" xfId="0"/>
    <xf numFmtId="0" fontId="5" fillId="6" borderId="1" applyAlignment="1" pivotButton="0" quotePrefix="0" xfId="0">
      <alignment horizontal="center" vertical="center" wrapText="1"/>
    </xf>
    <xf numFmtId="0" fontId="3" fillId="0" borderId="1" applyAlignment="1" pivotButton="0" quotePrefix="0" xfId="0">
      <alignment horizontal="left" vertical="center" wrapText="1"/>
    </xf>
    <xf numFmtId="164" fontId="3" fillId="4" borderId="1" applyAlignment="1" pivotButton="0" quotePrefix="0" xfId="0">
      <alignment horizontal="center" vertical="center" wrapText="1"/>
    </xf>
    <xf numFmtId="165" fontId="3" fillId="4" borderId="1" applyAlignment="1" pivotButton="0" quotePrefix="0" xfId="0">
      <alignment horizontal="center" vertical="center" wrapText="1"/>
    </xf>
    <xf numFmtId="164"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165" fontId="4" fillId="0" borderId="0" applyAlignment="1" pivotButton="0" quotePrefix="0" xfId="0">
      <alignment horizontal="center" vertical="center" wrapText="1"/>
    </xf>
    <xf numFmtId="165" fontId="4" fillId="4" borderId="1" applyAlignment="1" pivotButton="0" quotePrefix="0" xfId="0">
      <alignment horizontal="center" vertical="center" wrapText="1"/>
    </xf>
    <xf numFmtId="0" fontId="0" fillId="0" borderId="4" pivotButton="0" quotePrefix="0" xfId="0"/>
    <xf numFmtId="0" fontId="0" fillId="0" borderId="5" pivotButton="0" quotePrefix="0" xfId="0"/>
  </cellXfs>
  <cellStyles count="1">
    <cellStyle name="Normal" xfId="0" builtinId="0" hidden="0"/>
  </cellStyles>
  <dxfs count="4">
    <dxf>
      <font>
        <b val="1"/>
        <color rgb="00FFFFFF"/>
      </font>
      <fill>
        <patternFill patternType="solid">
          <fgColor rgb="00DC2626"/>
          <bgColor rgb="00DC2626"/>
        </patternFill>
      </fill>
    </dxf>
    <dxf>
      <font>
        <b val="1"/>
        <color rgb="00FFFFFF"/>
      </font>
      <fill>
        <patternFill patternType="solid">
          <fgColor rgb="00FB923C"/>
          <bgColor rgb="00FB923C"/>
        </patternFill>
      </fill>
    </dxf>
    <dxf>
      <font>
        <b val="1"/>
        <color rgb="00000000"/>
      </font>
      <fill>
        <patternFill patternType="solid">
          <fgColor rgb="00FDE047"/>
          <bgColor rgb="00FDE047"/>
        </patternFill>
      </fill>
    </dxf>
    <dxf>
      <font>
        <b val="1"/>
        <color rgb="00FFFFFF"/>
      </font>
      <fill>
        <patternFill patternType="solid">
          <fgColor rgb="0022C55E"/>
          <bgColor rgb="0022C55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Criticité par risque</a:t>
            </a:r>
          </a:p>
        </rich>
      </tx>
    </title>
    <plotArea>
      <barChart>
        <barDir val="col"/>
        <grouping val="clustered"/>
        <ser>
          <idx val="0"/>
          <order val="0"/>
          <tx>
            <strRef>
              <f>'Registre des risques'!H2</f>
            </strRef>
          </tx>
          <spPr>
            <a:solidFill xmlns:a="http://schemas.openxmlformats.org/drawingml/2006/main">
              <a:srgbClr val="0F766E"/>
            </a:solidFill>
            <a:ln xmlns:a="http://schemas.openxmlformats.org/drawingml/2006/main">
              <a:prstDash val="solid"/>
            </a:ln>
          </spPr>
          <cat>
            <numRef>
              <f>'Registre des risques'!$A$3:$A$12</f>
            </numRef>
          </cat>
          <val>
            <numRef>
              <f>'Registre des risques'!$H$3:$H$12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Risque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Criticité</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risques par statut</a:t>
            </a:r>
          </a:p>
        </rich>
      </tx>
    </title>
    <plotArea>
      <pieChart>
        <varyColors val="1"/>
        <ser>
          <idx val="0"/>
          <order val="0"/>
          <tx>
            <strRef>
              <f>'Tableau de bord'!B12</f>
            </strRef>
          </tx>
          <spPr>
            <a:ln xmlns:a="http://schemas.openxmlformats.org/drawingml/2006/main">
              <a:prstDash val="solid"/>
            </a:ln>
          </spPr>
          <cat>
            <numRef>
              <f>'Tableau de bord'!$A$13:$A$16</f>
            </numRef>
          </cat>
          <val>
            <numRef>
              <f>'Tableau de bord'!$B$13:$B$16</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11</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26</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N18"/>
  <sheetViews>
    <sheetView workbookViewId="0">
      <pane ySplit="2" topLeftCell="A3" activePane="bottomLeft" state="frozen"/>
      <selection pane="bottomLeft" activeCell="A1" sqref="A1"/>
    </sheetView>
  </sheetViews>
  <sheetFormatPr baseColWidth="8" defaultRowHeight="15"/>
  <cols>
    <col width="7" customWidth="1" min="1" max="1"/>
    <col width="32" customWidth="1" min="2" max="2"/>
    <col width="15" customWidth="1" min="3" max="3"/>
    <col width="16" customWidth="1" min="4" max="4"/>
    <col width="16" customWidth="1" min="5" max="5"/>
    <col width="13" customWidth="1" min="6" max="6"/>
    <col width="11" customWidth="1" min="7" max="7"/>
    <col width="10" customWidth="1" min="8" max="8"/>
    <col width="14" customWidth="1" min="9" max="9"/>
    <col width="13" customWidth="1" min="10" max="10"/>
    <col width="38" customWidth="1" min="11" max="11"/>
    <col width="15" customWidth="1" min="12" max="12"/>
    <col width="16" customWidth="1" min="13" max="13"/>
    <col width="12" customWidth="1" min="14" max="14"/>
  </cols>
  <sheetData>
    <row r="1" ht="28" customHeight="1">
      <c r="A1" s="1" t="inlineStr">
        <is>
          <t>REGISTRE DES RISQUES DE L'ENTREPRISE</t>
        </is>
      </c>
    </row>
    <row r="2" ht="36" customHeight="1">
      <c r="A2" s="2" t="inlineStr">
        <is>
          <t>ID</t>
        </is>
      </c>
      <c r="B2" s="2" t="inlineStr">
        <is>
          <t>Risque identifié</t>
        </is>
      </c>
      <c r="C2" s="2" t="inlineStr">
        <is>
          <t>Catégorie</t>
        </is>
      </c>
      <c r="D2" s="2" t="inlineStr">
        <is>
          <t>Responsable</t>
        </is>
      </c>
      <c r="E2" s="2" t="inlineStr">
        <is>
          <t>Date d'identification</t>
        </is>
      </c>
      <c r="F2" s="2" t="inlineStr">
        <is>
          <t>Probabilité (1-5)</t>
        </is>
      </c>
      <c r="G2" s="2" t="inlineStr">
        <is>
          <t>Impact (1-5)</t>
        </is>
      </c>
      <c r="H2" s="2" t="inlineStr">
        <is>
          <t>Criticité</t>
        </is>
      </c>
      <c r="I2" s="2" t="inlineStr">
        <is>
          <t>Niveau de risque</t>
        </is>
      </c>
      <c r="J2" s="2" t="inlineStr">
        <is>
          <t>Statut</t>
        </is>
      </c>
      <c r="K2" s="2" t="inlineStr">
        <is>
          <t>Plan d'action / Mitigation</t>
        </is>
      </c>
      <c r="L2" s="2" t="inlineStr">
        <is>
          <t>Date d'échéance</t>
        </is>
      </c>
      <c r="M2" s="2" t="inlineStr">
        <is>
          <t>Budget prévention (€)</t>
        </is>
      </c>
      <c r="N2" s="2" t="inlineStr">
        <is>
          <t>Jours restants</t>
        </is>
      </c>
    </row>
    <row r="3">
      <c r="A3" s="3" t="inlineStr">
        <is>
          <t>R001</t>
        </is>
      </c>
      <c r="B3" s="4" t="inlineStr">
        <is>
          <t>Retard de livraison fournisseur clé</t>
        </is>
      </c>
      <c r="C3" s="3" t="inlineStr">
        <is>
          <t>Opérationnel</t>
        </is>
      </c>
      <c r="D3" s="4" t="inlineStr">
        <is>
          <t>Camille Dubois</t>
        </is>
      </c>
      <c r="E3" s="28" t="inlineStr">
        <is>
          <t>05/01/2026</t>
        </is>
      </c>
      <c r="F3" s="6" t="n">
        <v>4</v>
      </c>
      <c r="G3" s="6" t="n">
        <v>4</v>
      </c>
      <c r="H3" s="7">
        <f>F3*G3</f>
        <v/>
      </c>
      <c r="I3" s="7">
        <f>IF(H3&gt;=15,"Critique",IF(H3&gt;=10,"Élevé",IF(H3&gt;=5,"Moyen","Faible")))</f>
        <v/>
      </c>
      <c r="J3" s="6" t="inlineStr">
        <is>
          <t>En cours</t>
        </is>
      </c>
      <c r="K3" s="4" t="inlineStr">
        <is>
          <t>Diversifier les fournisseurs et négocier des pénalités de retard</t>
        </is>
      </c>
      <c r="L3" s="28" t="inlineStr">
        <is>
          <t>30/09/2026</t>
        </is>
      </c>
      <c r="M3" s="29" t="n">
        <v>3500</v>
      </c>
      <c r="N3" s="3">
        <f>IFERROR(L3-TODAY(),"")</f>
        <v/>
      </c>
    </row>
    <row r="4">
      <c r="A4" s="9" t="inlineStr">
        <is>
          <t>R002</t>
        </is>
      </c>
      <c r="B4" s="10" t="inlineStr">
        <is>
          <t>Faille de sécurité informatique</t>
        </is>
      </c>
      <c r="C4" s="9" t="inlineStr">
        <is>
          <t>Technique</t>
        </is>
      </c>
      <c r="D4" s="10" t="inlineStr">
        <is>
          <t>Julien Moreau</t>
        </is>
      </c>
      <c r="E4" s="30" t="inlineStr">
        <is>
          <t>12/01/2026</t>
        </is>
      </c>
      <c r="F4" s="6" t="n">
        <v>3</v>
      </c>
      <c r="G4" s="6" t="n">
        <v>5</v>
      </c>
      <c r="H4" s="12">
        <f>F4*G4</f>
        <v/>
      </c>
      <c r="I4" s="12">
        <f>IF(H4&gt;=15,"Critique",IF(H4&gt;=10,"Élevé",IF(H4&gt;=5,"Moyen","Faible")))</f>
        <v/>
      </c>
      <c r="J4" s="6" t="inlineStr">
        <is>
          <t>Ouvert</t>
        </is>
      </c>
      <c r="K4" s="10" t="inlineStr">
        <is>
          <t>Audit de sécurité et mise à jour des pare-feux</t>
        </is>
      </c>
      <c r="L4" s="30" t="inlineStr">
        <is>
          <t>15/08/2026</t>
        </is>
      </c>
      <c r="M4" s="31" t="n">
        <v>8200</v>
      </c>
      <c r="N4" s="9">
        <f>IFERROR(L4-TODAY(),"")</f>
        <v/>
      </c>
    </row>
    <row r="5">
      <c r="A5" s="3" t="inlineStr">
        <is>
          <t>R003</t>
        </is>
      </c>
      <c r="B5" s="4" t="inlineStr">
        <is>
          <t>Non-conformité réglementaire RGPD</t>
        </is>
      </c>
      <c r="C5" s="3" t="inlineStr">
        <is>
          <t>Juridique</t>
        </is>
      </c>
      <c r="D5" s="4" t="inlineStr">
        <is>
          <t>Léa Bernard</t>
        </is>
      </c>
      <c r="E5" s="28" t="inlineStr">
        <is>
          <t>20/01/2026</t>
        </is>
      </c>
      <c r="F5" s="6" t="n">
        <v>2</v>
      </c>
      <c r="G5" s="6" t="n">
        <v>5</v>
      </c>
      <c r="H5" s="7">
        <f>F5*G5</f>
        <v/>
      </c>
      <c r="I5" s="7">
        <f>IF(H5&gt;=15,"Critique",IF(H5&gt;=10,"Élevé",IF(H5&gt;=5,"Moyen","Faible")))</f>
        <v/>
      </c>
      <c r="J5" s="6" t="inlineStr">
        <is>
          <t>Surveillance</t>
        </is>
      </c>
      <c r="K5" s="4" t="inlineStr">
        <is>
          <t>Formation du personnel et audit juridique annuel</t>
        </is>
      </c>
      <c r="L5" s="28" t="inlineStr">
        <is>
          <t>01/11/2026</t>
        </is>
      </c>
      <c r="M5" s="29" t="n">
        <v>2800</v>
      </c>
      <c r="N5" s="3">
        <f>IFERROR(L5-TODAY(),"")</f>
        <v/>
      </c>
    </row>
    <row r="6">
      <c r="A6" s="9" t="inlineStr">
        <is>
          <t>R004</t>
        </is>
      </c>
      <c r="B6" s="10" t="inlineStr">
        <is>
          <t>Dépassement de budget projet</t>
        </is>
      </c>
      <c r="C6" s="9" t="inlineStr">
        <is>
          <t>Financier</t>
        </is>
      </c>
      <c r="D6" s="10" t="inlineStr">
        <is>
          <t>Thomas Petit</t>
        </is>
      </c>
      <c r="E6" s="30" t="inlineStr">
        <is>
          <t>02/02/2026</t>
        </is>
      </c>
      <c r="F6" s="6" t="n">
        <v>4</v>
      </c>
      <c r="G6" s="6" t="n">
        <v>3</v>
      </c>
      <c r="H6" s="12">
        <f>F6*G6</f>
        <v/>
      </c>
      <c r="I6" s="12">
        <f>IF(H6&gt;=15,"Critique",IF(H6&gt;=10,"Élevé",IF(H6&gt;=5,"Moyen","Faible")))</f>
        <v/>
      </c>
      <c r="J6" s="6" t="inlineStr">
        <is>
          <t>En cours</t>
        </is>
      </c>
      <c r="K6" s="10" t="inlineStr">
        <is>
          <t>Revue mensuelle du budget et plan de contingence</t>
        </is>
      </c>
      <c r="L6" s="30" t="inlineStr">
        <is>
          <t>30/06/2026</t>
        </is>
      </c>
      <c r="M6" s="31" t="n">
        <v>1500</v>
      </c>
      <c r="N6" s="9">
        <f>IFERROR(L6-TODAY(),"")</f>
        <v/>
      </c>
    </row>
    <row r="7">
      <c r="A7" s="3" t="inlineStr">
        <is>
          <t>R005</t>
        </is>
      </c>
      <c r="B7" s="4" t="inlineStr">
        <is>
          <t>Départ de collaborateurs clés</t>
        </is>
      </c>
      <c r="C7" s="3" t="inlineStr">
        <is>
          <t>Humain</t>
        </is>
      </c>
      <c r="D7" s="4" t="inlineStr">
        <is>
          <t>Chloé Girard</t>
        </is>
      </c>
      <c r="E7" s="28" t="inlineStr">
        <is>
          <t>10/02/2026</t>
        </is>
      </c>
      <c r="F7" s="6" t="n">
        <v>3</v>
      </c>
      <c r="G7" s="6" t="n">
        <v>4</v>
      </c>
      <c r="H7" s="7">
        <f>F7*G7</f>
        <v/>
      </c>
      <c r="I7" s="7">
        <f>IF(H7&gt;=15,"Critique",IF(H7&gt;=10,"Élevé",IF(H7&gt;=5,"Moyen","Faible")))</f>
        <v/>
      </c>
      <c r="J7" s="6" t="inlineStr">
        <is>
          <t>Ouvert</t>
        </is>
      </c>
      <c r="K7" s="4" t="inlineStr">
        <is>
          <t>Plan de rétention et transfert de compétences</t>
        </is>
      </c>
      <c r="L7" s="28" t="inlineStr">
        <is>
          <t>31/12/2026</t>
        </is>
      </c>
      <c r="M7" s="29" t="n">
        <v>4200</v>
      </c>
      <c r="N7" s="3">
        <f>IFERROR(L7-TODAY(),"")</f>
        <v/>
      </c>
    </row>
    <row r="8">
      <c r="A8" s="9" t="inlineStr">
        <is>
          <t>R006</t>
        </is>
      </c>
      <c r="B8" s="10" t="inlineStr">
        <is>
          <t>Instabilité du marché concurrentiel</t>
        </is>
      </c>
      <c r="C8" s="9" t="inlineStr">
        <is>
          <t>Stratégique</t>
        </is>
      </c>
      <c r="D8" s="10" t="inlineStr">
        <is>
          <t>Nicolas Roux</t>
        </is>
      </c>
      <c r="E8" s="30" t="inlineStr">
        <is>
          <t>18/02/2026</t>
        </is>
      </c>
      <c r="F8" s="6" t="n">
        <v>3</v>
      </c>
      <c r="G8" s="6" t="n">
        <v>3</v>
      </c>
      <c r="H8" s="12">
        <f>F8*G8</f>
        <v/>
      </c>
      <c r="I8" s="12">
        <f>IF(H8&gt;=15,"Critique",IF(H8&gt;=10,"Élevé",IF(H8&gt;=5,"Moyen","Faible")))</f>
        <v/>
      </c>
      <c r="J8" s="6" t="inlineStr">
        <is>
          <t>Surveillance</t>
        </is>
      </c>
      <c r="K8" s="10" t="inlineStr">
        <is>
          <t>Veille concurrentielle et diversification de l'offre</t>
        </is>
      </c>
      <c r="L8" s="30" t="inlineStr">
        <is>
          <t>31/10/2026</t>
        </is>
      </c>
      <c r="M8" s="31" t="n">
        <v>2000</v>
      </c>
      <c r="N8" s="9">
        <f>IFERROR(L8-TODAY(),"")</f>
        <v/>
      </c>
    </row>
    <row r="9">
      <c r="A9" s="3" t="inlineStr">
        <is>
          <t>R007</t>
        </is>
      </c>
      <c r="B9" s="4" t="inlineStr">
        <is>
          <t>Panne d'un équipement de production</t>
        </is>
      </c>
      <c r="C9" s="3" t="inlineStr">
        <is>
          <t>Opérationnel</t>
        </is>
      </c>
      <c r="D9" s="4" t="inlineStr">
        <is>
          <t>Manon Lefevre</t>
        </is>
      </c>
      <c r="E9" s="28" t="inlineStr">
        <is>
          <t>25/02/2026</t>
        </is>
      </c>
      <c r="F9" s="6" t="n">
        <v>2</v>
      </c>
      <c r="G9" s="6" t="n">
        <v>4</v>
      </c>
      <c r="H9" s="7">
        <f>F9*G9</f>
        <v/>
      </c>
      <c r="I9" s="7">
        <f>IF(H9&gt;=15,"Critique",IF(H9&gt;=10,"Élevé",IF(H9&gt;=5,"Moyen","Faible")))</f>
        <v/>
      </c>
      <c r="J9" s="6" t="inlineStr">
        <is>
          <t>Clôturé</t>
        </is>
      </c>
      <c r="K9" s="4" t="inlineStr">
        <is>
          <t>Maintenance préventive et contrat de service</t>
        </is>
      </c>
      <c r="L9" s="28" t="inlineStr">
        <is>
          <t>15/04/2026</t>
        </is>
      </c>
      <c r="M9" s="29" t="n">
        <v>3000</v>
      </c>
      <c r="N9" s="3">
        <f>IFERROR(L9-TODAY(),"")</f>
        <v/>
      </c>
    </row>
    <row r="10">
      <c r="A10" s="9" t="inlineStr">
        <is>
          <t>R008</t>
        </is>
      </c>
      <c r="B10" s="10" t="inlineStr">
        <is>
          <t>Litige avec un client majeur</t>
        </is>
      </c>
      <c r="C10" s="9" t="inlineStr">
        <is>
          <t>Juridique</t>
        </is>
      </c>
      <c r="D10" s="10" t="inlineStr">
        <is>
          <t>Antoine Simon</t>
        </is>
      </c>
      <c r="E10" s="30" t="inlineStr">
        <is>
          <t>03/03/2026</t>
        </is>
      </c>
      <c r="F10" s="6" t="n">
        <v>2</v>
      </c>
      <c r="G10" s="6" t="n">
        <v>3</v>
      </c>
      <c r="H10" s="12">
        <f>F10*G10</f>
        <v/>
      </c>
      <c r="I10" s="12">
        <f>IF(H10&gt;=15,"Critique",IF(H10&gt;=10,"Élevé",IF(H10&gt;=5,"Moyen","Faible")))</f>
        <v/>
      </c>
      <c r="J10" s="6" t="inlineStr">
        <is>
          <t>Ouvert</t>
        </is>
      </c>
      <c r="K10" s="10" t="inlineStr">
        <is>
          <t>Médiation et révision des clauses contractuelles</t>
        </is>
      </c>
      <c r="L10" s="30" t="inlineStr">
        <is>
          <t>20/09/2026</t>
        </is>
      </c>
      <c r="M10" s="31" t="n">
        <v>1800</v>
      </c>
      <c r="N10" s="9">
        <f>IFERROR(L10-TODAY(),"")</f>
        <v/>
      </c>
    </row>
    <row r="11">
      <c r="A11" s="3" t="inlineStr">
        <is>
          <t>R009</t>
        </is>
      </c>
      <c r="B11" s="4" t="inlineStr">
        <is>
          <t>Fluctuation des taux de change</t>
        </is>
      </c>
      <c r="C11" s="3" t="inlineStr">
        <is>
          <t>Financier</t>
        </is>
      </c>
      <c r="D11" s="4" t="inlineStr">
        <is>
          <t>Sarah Michel</t>
        </is>
      </c>
      <c r="E11" s="28" t="inlineStr">
        <is>
          <t>11/03/2026</t>
        </is>
      </c>
      <c r="F11" s="6" t="n">
        <v>3</v>
      </c>
      <c r="G11" s="6" t="n">
        <v>2</v>
      </c>
      <c r="H11" s="7">
        <f>F11*G11</f>
        <v/>
      </c>
      <c r="I11" s="7">
        <f>IF(H11&gt;=15,"Critique",IF(H11&gt;=10,"Élevé",IF(H11&gt;=5,"Moyen","Faible")))</f>
        <v/>
      </c>
      <c r="J11" s="6" t="inlineStr">
        <is>
          <t>Surveillance</t>
        </is>
      </c>
      <c r="K11" s="4" t="inlineStr">
        <is>
          <t>Couverture de change et suivi des marchés</t>
        </is>
      </c>
      <c r="L11" s="28" t="inlineStr">
        <is>
          <t>31/12/2026</t>
        </is>
      </c>
      <c r="M11" s="29" t="n">
        <v>1200</v>
      </c>
      <c r="N11" s="3">
        <f>IFERROR(L11-TODAY(),"")</f>
        <v/>
      </c>
    </row>
    <row r="12">
      <c r="A12" s="9" t="inlineStr">
        <is>
          <t>R010</t>
        </is>
      </c>
      <c r="B12" s="10" t="inlineStr">
        <is>
          <t>Cyberattaque par rançongiciel</t>
        </is>
      </c>
      <c r="C12" s="9" t="inlineStr">
        <is>
          <t>Technique</t>
        </is>
      </c>
      <c r="D12" s="10" t="inlineStr">
        <is>
          <t>Maxime Andre</t>
        </is>
      </c>
      <c r="E12" s="30" t="inlineStr">
        <is>
          <t>19/03/2026</t>
        </is>
      </c>
      <c r="F12" s="6" t="n">
        <v>2</v>
      </c>
      <c r="G12" s="6" t="n">
        <v>5</v>
      </c>
      <c r="H12" s="12">
        <f>F12*G12</f>
        <v/>
      </c>
      <c r="I12" s="12">
        <f>IF(H12&gt;=15,"Critique",IF(H12&gt;=10,"Élevé",IF(H12&gt;=5,"Moyen","Faible")))</f>
        <v/>
      </c>
      <c r="J12" s="6" t="inlineStr">
        <is>
          <t>Ouvert</t>
        </is>
      </c>
      <c r="K12" s="10" t="inlineStr">
        <is>
          <t>Sauvegardes régulières et plan de reprise d'activité</t>
        </is>
      </c>
      <c r="L12" s="30" t="inlineStr">
        <is>
          <t>10/07/2026</t>
        </is>
      </c>
      <c r="M12" s="31" t="n">
        <v>6000</v>
      </c>
      <c r="N12" s="9">
        <f>IFERROR(L12-TODAY(),"")</f>
        <v/>
      </c>
    </row>
    <row r="13"/>
    <row r="14">
      <c r="A14" s="14" t="inlineStr">
        <is>
          <t>SYNTHÈSE</t>
        </is>
      </c>
      <c r="B14" s="15" t="inlineStr">
        <is>
          <t>Nombre total de risques</t>
        </is>
      </c>
      <c r="C14" s="16">
        <f>COUNTA(A3:A12)</f>
        <v/>
      </c>
    </row>
    <row r="15">
      <c r="B15" s="15" t="inlineStr">
        <is>
          <t>Criticité moyenne</t>
        </is>
      </c>
      <c r="C15" s="16">
        <f>ROUND(AVERAGE(H3:H12),2)</f>
        <v/>
      </c>
    </row>
    <row r="16">
      <c r="B16" s="15" t="inlineStr">
        <is>
          <t>Criticité maximale</t>
        </is>
      </c>
      <c r="C16" s="16">
        <f>MAX(H3:H12)</f>
        <v/>
      </c>
    </row>
    <row r="17">
      <c r="B17" s="15" t="inlineStr">
        <is>
          <t>Budget total de prévention</t>
        </is>
      </c>
      <c r="C17" s="32">
        <f>SUM(M3:M12)</f>
        <v/>
      </c>
    </row>
    <row r="18">
      <c r="B18" s="15" t="inlineStr">
        <is>
          <t>Risques critiques (&gt;=15)</t>
        </is>
      </c>
      <c r="C18" s="16">
        <f>COUNTIF(H3:H12,"&gt;=15")</f>
        <v/>
      </c>
    </row>
  </sheetData>
  <mergeCells count="1">
    <mergeCell ref="A1:N1"/>
  </mergeCells>
  <conditionalFormatting sqref="I3:I12">
    <cfRule type="expression" priority="1" dxfId="0" stopIfTrue="1">
      <formula>I3="Critique"</formula>
    </cfRule>
    <cfRule type="expression" priority="2" dxfId="1" stopIfTrue="1">
      <formula>I3="Élevé"</formula>
    </cfRule>
    <cfRule type="expression" priority="3" dxfId="2" stopIfTrue="1">
      <formula>I3="Moyen"</formula>
    </cfRule>
    <cfRule type="expression" priority="4" dxfId="3" stopIfTrue="1">
      <formula>I3="Faible"</formula>
    </cfRule>
  </conditionalFormatting>
  <conditionalFormatting sqref="J3:J12">
    <cfRule type="expression" priority="5" dxfId="0" stopIfTrue="1">
      <formula>J3="Ouvert"</formula>
    </cfRule>
    <cfRule type="expression" priority="6" dxfId="3" stopIfTrue="1">
      <formula>J3="Clôturé"</formula>
    </cfRule>
  </conditionalFormatting>
  <dataValidations count="3">
    <dataValidation sqref="F3:G12" showErrorMessage="1" showInputMessage="1" allowBlank="1" errorTitle="Valeur invalide" error="Veuillez saisir une valeur entre 1 et 5" type="whole" operator="between">
      <formula1>1</formula1>
      <formula2>5</formula2>
    </dataValidation>
    <dataValidation sqref="J3:J12" showErrorMessage="1" showInputMessage="1" allowBlank="1" errorTitle="Valeur invalide" error="Choisir un statut dans la liste" type="list">
      <formula1>"Ouvert,En cours,Surveillance,Clôturé"</formula1>
    </dataValidation>
    <dataValidation sqref="C3:C12" showErrorMessage="1" showInputMessage="1" allowBlank="1" type="list">
      <formula1>"Technique,Financier,Juridique,Opérationnel,Humain,Stratégique"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cols>
    <col width="32" customWidth="1" min="1" max="1"/>
    <col width="16" customWidth="1" min="2" max="2"/>
    <col width="20" customWidth="1" min="5" max="5"/>
    <col width="14" customWidth="1" min="6" max="6"/>
  </cols>
  <sheetData>
    <row r="1" ht="28" customHeight="1">
      <c r="A1" s="18" t="inlineStr">
        <is>
          <t>TABLEAU DE BORD - GESTION DES RISQUES</t>
        </is>
      </c>
    </row>
    <row r="2"/>
    <row r="3">
      <c r="A3" s="19" t="inlineStr">
        <is>
          <t>Indicateurs clés</t>
        </is>
      </c>
      <c r="E3" s="19" t="inlineStr">
        <is>
          <t>Répartition par catégorie</t>
        </is>
      </c>
    </row>
    <row r="4">
      <c r="A4" s="20" t="inlineStr">
        <is>
          <t>Nombre total de risques</t>
        </is>
      </c>
      <c r="B4" s="7">
        <f>'Registre des risques'!C14</f>
        <v/>
      </c>
      <c r="E4" s="20" t="inlineStr">
        <is>
          <t>Technique</t>
        </is>
      </c>
      <c r="F4" s="7">
        <f>COUNTIF('Registre des risques'!C3:C12,E4)</f>
        <v/>
      </c>
    </row>
    <row r="5">
      <c r="A5" s="21" t="inlineStr">
        <is>
          <t>Criticité moyenne</t>
        </is>
      </c>
      <c r="B5" s="12">
        <f>'Registre des risques'!C15</f>
        <v/>
      </c>
      <c r="E5" s="21" t="inlineStr">
        <is>
          <t>Financier</t>
        </is>
      </c>
      <c r="F5" s="12">
        <f>COUNTIF('Registre des risques'!C3:C12,E5)</f>
        <v/>
      </c>
    </row>
    <row r="6">
      <c r="A6" s="20" t="inlineStr">
        <is>
          <t>Budget total de prévention (€)</t>
        </is>
      </c>
      <c r="B6" s="33">
        <f>'Registre des risques'!C17</f>
        <v/>
      </c>
      <c r="E6" s="20" t="inlineStr">
        <is>
          <t>Juridique</t>
        </is>
      </c>
      <c r="F6" s="7">
        <f>COUNTIF('Registre des risques'!C3:C12,E6)</f>
        <v/>
      </c>
    </row>
    <row r="7">
      <c r="A7" s="21" t="inlineStr">
        <is>
          <t>Risques critiques</t>
        </is>
      </c>
      <c r="B7" s="12">
        <f>'Registre des risques'!C18</f>
        <v/>
      </c>
      <c r="E7" s="21" t="inlineStr">
        <is>
          <t>Opérationnel</t>
        </is>
      </c>
      <c r="F7" s="12">
        <f>COUNTIF('Registre des risques'!C3:C12,E7)</f>
        <v/>
      </c>
    </row>
    <row r="8">
      <c r="A8" s="20" t="inlineStr">
        <is>
          <t>Risques ouverts</t>
        </is>
      </c>
      <c r="B8" s="7">
        <f>COUNTIF('Registre des risques'!J3:J12,"Ouvert")</f>
        <v/>
      </c>
      <c r="E8" s="20" t="inlineStr">
        <is>
          <t>Humain</t>
        </is>
      </c>
      <c r="F8" s="7">
        <f>COUNTIF('Registre des risques'!C3:C12,E8)</f>
        <v/>
      </c>
    </row>
    <row r="9">
      <c r="A9" s="21" t="inlineStr">
        <is>
          <t>Risques clôturés</t>
        </is>
      </c>
      <c r="B9" s="12">
        <f>COUNTIF('Registre des risques'!J3:J12,"Clôturé")</f>
        <v/>
      </c>
      <c r="E9" s="21" t="inlineStr">
        <is>
          <t>Stratégique</t>
        </is>
      </c>
      <c r="F9" s="12">
        <f>COUNTIF('Registre des risques'!C3:C12,E9)</f>
        <v/>
      </c>
    </row>
    <row r="10"/>
    <row r="11"/>
    <row r="12">
      <c r="A12" s="19" t="inlineStr">
        <is>
          <t>Répartition par statut</t>
        </is>
      </c>
    </row>
    <row r="13">
      <c r="A13" s="20" t="inlineStr">
        <is>
          <t>Ouvert</t>
        </is>
      </c>
      <c r="B13" s="7">
        <f>COUNTIF('Registre des risques'!J3:J12,A13)</f>
        <v/>
      </c>
    </row>
    <row r="14">
      <c r="A14" s="21" t="inlineStr">
        <is>
          <t>En cours</t>
        </is>
      </c>
      <c r="B14" s="12">
        <f>COUNTIF('Registre des risques'!J3:J12,A14)</f>
        <v/>
      </c>
    </row>
    <row r="15">
      <c r="A15" s="20" t="inlineStr">
        <is>
          <t>Surveillance</t>
        </is>
      </c>
      <c r="B15" s="7">
        <f>COUNTIF('Registre des risques'!J3:J12,A15)</f>
        <v/>
      </c>
    </row>
    <row r="16">
      <c r="A16" s="21" t="inlineStr">
        <is>
          <t>Clôturé</t>
        </is>
      </c>
      <c r="B16" s="12">
        <f>COUNTIF('Registre des risques'!J3:J12,A16)</f>
        <v/>
      </c>
    </row>
    <row r="17"/>
    <row r="18"/>
    <row r="19">
      <c r="A19" s="19" t="inlineStr">
        <is>
          <t>Recherche d'un risque (VLOOKUP)</t>
        </is>
      </c>
    </row>
    <row r="20">
      <c r="A20" s="23" t="inlineStr">
        <is>
          <t>ID du risque :</t>
        </is>
      </c>
      <c r="B20" s="24" t="inlineStr">
        <is>
          <t>R001</t>
        </is>
      </c>
    </row>
    <row r="21">
      <c r="A21" s="23" t="inlineStr">
        <is>
          <t>Nom du risque :</t>
        </is>
      </c>
      <c r="B21" s="25">
        <f>IFERROR(VLOOKUP(B20,'Registre des risques'!A3:N12,2,FALSE),"Non trouvé")</f>
        <v/>
      </c>
    </row>
    <row r="22">
      <c r="A22" s="23" t="inlineStr">
        <is>
          <t>Criticité :</t>
        </is>
      </c>
      <c r="B22" s="25">
        <f>IFERROR(VLOOKUP(B20,'Registre des risques'!A3:N12,8,FALSE),"")</f>
        <v/>
      </c>
    </row>
    <row r="23">
      <c r="A23" s="23" t="inlineStr">
        <is>
          <t>Statut :</t>
        </is>
      </c>
      <c r="B23" s="25">
        <f>IFERROR(VLOOKUP(B20,'Registre des risques'!A3:N12,10,FALSE),"")</f>
        <v/>
      </c>
    </row>
  </sheetData>
  <mergeCells count="5">
    <mergeCell ref="A1:H1"/>
    <mergeCell ref="A3:C3"/>
    <mergeCell ref="E3:F3"/>
    <mergeCell ref="A12:B12"/>
    <mergeCell ref="A19:B19"/>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30" customWidth="1" min="1" max="1"/>
    <col width="25" customWidth="1" min="2" max="2"/>
    <col width="25" customWidth="1" min="3" max="3"/>
    <col width="25" customWidth="1" min="4" max="4"/>
  </cols>
  <sheetData>
    <row r="1" ht="28" customHeight="1">
      <c r="A1" s="18" t="inlineStr">
        <is>
          <t>MODE D'EMPLOI DU CLASSEUR</t>
        </is>
      </c>
    </row>
    <row r="2"/>
    <row r="3" ht="30" customHeight="1">
      <c r="A3" s="26" t="inlineStr">
        <is>
          <t>Registre des risques</t>
        </is>
      </c>
    </row>
    <row r="4" ht="45" customHeight="1">
      <c r="A4" s="27" t="inlineStr">
        <is>
          <t>Cette feuille recense l'ensemble des risques identifiés dans l'entreprise. Renseignez les colonnes Probabilité et Impact (valeurs de 1 à 5) : la Criticité, le Niveau de risque et les Jours restants se calculent automatiquement.</t>
        </is>
      </c>
      <c r="B4" s="34" t="n"/>
      <c r="C4" s="34" t="n"/>
      <c r="D4" s="35" t="n"/>
    </row>
    <row r="5"/>
    <row r="6" ht="30" customHeight="1">
      <c r="A6" s="26" t="inlineStr">
        <is>
          <t>Colonnes clés</t>
        </is>
      </c>
    </row>
    <row r="7" ht="45" customHeight="1">
      <c r="A7" s="27" t="inlineStr">
        <is>
          <t>Probabilité et Impact sont saisis manuellement (fond jaune pâle). Criticité = Probabilité x Impact. Niveau de risque est déterminé automatiquement : Critique (&gt;=15), Élevé (&gt;=10), Moyen (&gt;=5), Faible (&lt;5).</t>
        </is>
      </c>
      <c r="B7" s="34" t="n"/>
      <c r="C7" s="34" t="n"/>
      <c r="D7" s="35" t="n"/>
    </row>
    <row r="8"/>
    <row r="9" ht="30" customHeight="1">
      <c r="A9" s="26" t="inlineStr">
        <is>
          <t>Statut</t>
        </is>
      </c>
    </row>
    <row r="10" ht="45" customHeight="1">
      <c r="A10" s="27" t="inlineStr">
        <is>
          <t>Choisissez le statut du risque via la liste déroulante : Ouvert, En cours, Surveillance ou Clôturé. Les statuts Ouvert et Clôturé sont mis en évidence par une couleur.</t>
        </is>
      </c>
      <c r="B10" s="34" t="n"/>
      <c r="C10" s="34" t="n"/>
      <c r="D10" s="35" t="n"/>
    </row>
    <row r="11"/>
    <row r="12" ht="30" customHeight="1">
      <c r="A12" s="26" t="inlineStr">
        <is>
          <t>Tableau de bord</t>
        </is>
      </c>
    </row>
    <row r="13" ht="45" customHeight="1">
      <c r="A13" s="27" t="inlineStr">
        <is>
          <t>Cette feuille affiche les indicateurs clés (nombre de risques, criticité moyenne, budget total), les répartitions par catégorie et par statut, ainsi que deux graphiques et un outil de recherche par ID (VLOOKUP).</t>
        </is>
      </c>
      <c r="B13" s="34" t="n"/>
      <c r="C13" s="34" t="n"/>
      <c r="D13" s="35" t="n"/>
    </row>
    <row r="14"/>
    <row r="15" ht="30" customHeight="1">
      <c r="A15" s="26" t="inlineStr">
        <is>
          <t>Recherche d'un risque</t>
        </is>
      </c>
    </row>
    <row r="16" ht="45" customHeight="1">
      <c r="A16" s="27" t="inlineStr">
        <is>
          <t>Dans le Tableau de bord, saisissez un ID de risque (ex : R003) dans la cellule prévue pour afficher automatiquement son nom, sa criticité et son statut.</t>
        </is>
      </c>
      <c r="B16" s="34" t="n"/>
      <c r="C16" s="34" t="n"/>
      <c r="D16" s="35" t="n"/>
    </row>
    <row r="17"/>
    <row r="18" ht="30" customHeight="1">
      <c r="A18" s="26" t="inlineStr">
        <is>
          <t>Mise à jour</t>
        </is>
      </c>
    </row>
    <row r="19" ht="45" customHeight="1">
      <c r="A19" s="27" t="inlineStr">
        <is>
          <t>Ajoutez de nouvelles lignes dans le Registre des risques en respectant le même format ; pensez à étendre les formules de Criticité, Niveau de risque et Jours restants sur les nouvelles lignes.</t>
        </is>
      </c>
      <c r="B19" s="34" t="n"/>
      <c r="C19" s="34" t="n"/>
      <c r="D19" s="35" t="n"/>
    </row>
    <row r="20"/>
    <row r="21" ht="30" customHeight="1">
      <c r="A21" s="26" t="inlineStr">
        <is>
          <t>Couleurs</t>
        </is>
      </c>
    </row>
    <row r="22" ht="45" customHeight="1">
      <c r="A22" s="27" t="inlineStr">
        <is>
          <t>Fond jaune pâle = cellule à saisir. Rouge = risque critique ou ouvert. Vert = risque faible ou clôturé. Orange/Jaune = niveaux intermédiaires.</t>
        </is>
      </c>
      <c r="B22" s="34" t="n"/>
      <c r="C22" s="34" t="n"/>
      <c r="D22" s="35" t="n"/>
    </row>
  </sheetData>
  <mergeCells count="15">
    <mergeCell ref="A1:D1"/>
    <mergeCell ref="A3"/>
    <mergeCell ref="A4:D4"/>
    <mergeCell ref="A6"/>
    <mergeCell ref="A7:D7"/>
    <mergeCell ref="A9"/>
    <mergeCell ref="A10:D10"/>
    <mergeCell ref="A12"/>
    <mergeCell ref="A13:D13"/>
    <mergeCell ref="A15"/>
    <mergeCell ref="A16:D16"/>
    <mergeCell ref="A18"/>
    <mergeCell ref="A19:D19"/>
    <mergeCell ref="A21"/>
    <mergeCell ref="A22:D2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2026-07-21T15:04:48Z</dcterms:created>
  <dcterms:modified xmlns:dcterms="http://purl.org/dc/terms/" xmlns:xsi="http://www.w3.org/2001/XMLSchema-instance" xsi:type="dcterms:W3CDTF">2026-07-21T15:04:48Z</dcterms:modified>
</cp:coreProperties>
</file>