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véhicule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'Suivi véhicules'!$A$1:$X$11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 ##0"/>
    <numFmt numFmtId="166" formatCode="# ##0,00 &quot;€&quot;"/>
    <numFmt numFmtId="167" formatCode="0.0%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color rgb="001E293B"/>
      <sz val="10"/>
    </font>
    <font>
      <b val="1"/>
      <color rgb="001E293B"/>
      <sz val="16"/>
    </font>
    <font>
      <b val="1"/>
      <color rgb="00C8102E"/>
      <sz val="13"/>
    </font>
    <font>
      <b val="1"/>
      <color rgb="001E293B"/>
      <sz val="11"/>
    </font>
    <font>
      <b val="1"/>
      <color rgb="000F766E"/>
      <sz val="14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0FDFA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right" vertical="center"/>
    </xf>
    <xf numFmtId="164" fontId="2" fillId="4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" fontId="2" fillId="3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5" borderId="1" applyAlignment="1" pivotButton="0" quotePrefix="0" xfId="0">
      <alignment horizontal="left" vertical="center" wrapText="1"/>
    </xf>
    <xf numFmtId="1" fontId="6" fillId="5" borderId="1" applyAlignment="1" pivotButton="0" quotePrefix="0" xfId="0">
      <alignment horizontal="right" vertical="center"/>
    </xf>
    <xf numFmtId="0" fontId="1" fillId="2" borderId="1" pivotButton="0" quotePrefix="0" xfId="0"/>
    <xf numFmtId="165" fontId="6" fillId="5" borderId="1" applyAlignment="1" pivotButton="0" quotePrefix="0" xfId="0">
      <alignment horizontal="right" vertical="center"/>
    </xf>
    <xf numFmtId="0" fontId="2" fillId="0" borderId="1" pivotButton="0" quotePrefix="0" xfId="0"/>
    <xf numFmtId="166" fontId="6" fillId="5" borderId="1" applyAlignment="1" pivotButton="0" quotePrefix="0" xfId="0">
      <alignment horizontal="right" vertical="center"/>
    </xf>
    <xf numFmtId="167" fontId="6" fillId="5" borderId="1" applyAlignment="1" pivotButton="0" quotePrefix="0" xfId="0">
      <alignment horizontal="right" vertical="center"/>
    </xf>
    <xf numFmtId="166" fontId="0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0" fontId="5" fillId="0" borderId="1" pivotButton="0" quotePrefix="0" xfId="0"/>
    <xf numFmtId="0" fontId="2" fillId="4" borderId="1" pivotButton="0" quotePrefix="0" xfId="0"/>
    <xf numFmtId="0" fontId="6" fillId="0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top" wrapText="1"/>
    </xf>
    <xf numFmtId="0" fontId="0" fillId="0" borderId="4" pivotButton="0" quotePrefix="0" xfId="0"/>
    <xf numFmtId="164" fontId="2" fillId="4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166" fontId="6" fillId="5" borderId="1" applyAlignment="1" pivotButton="0" quotePrefix="0" xfId="0">
      <alignment horizontal="right" vertical="center"/>
    </xf>
    <xf numFmtId="167" fontId="6" fillId="5" borderId="1" applyAlignment="1" pivotButton="0" quotePrefix="0" xfId="0">
      <alignment horizontal="right" vertical="center"/>
    </xf>
    <xf numFmtId="166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F59E0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Dépenses totales par véhicule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bord'!H9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bord'!$G$10:$G$19</f>
            </numRef>
          </cat>
          <val>
            <numRef>
              <f>'Tableau de bord'!$H$10:$H$19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véhicules par statut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bord'!H4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bord'!$G$5:$G$6</f>
            </numRef>
          </cat>
          <val>
            <numRef>
              <f>'Tableau de bord'!$H$5:$H$6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Kilomètres parcourus par ville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 de bord'!C12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'Tableau de bord'!$A$13:$A$22</f>
            </numRef>
          </cat>
          <val>
            <numRef>
              <f>'Tableau de bord'!$C$13:$C$22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28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45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2" customWidth="1" min="4" max="4"/>
    <col width="18" customWidth="1" min="5" max="5"/>
    <col width="16" customWidth="1" min="6" max="6"/>
    <col width="14" customWidth="1" min="7" max="7"/>
    <col width="12" customWidth="1" min="8" max="8"/>
    <col width="12" customWidth="1" min="9" max="9"/>
    <col width="12" customWidth="1" min="10" max="10"/>
    <col width="13" customWidth="1" min="11" max="11"/>
    <col width="13" customWidth="1" min="12" max="12"/>
    <col width="13" customWidth="1" min="13" max="13"/>
    <col width="15" customWidth="1" min="14" max="14"/>
    <col width="11" customWidth="1" min="15" max="15"/>
    <col width="12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2" customWidth="1" min="22" max="22"/>
    <col width="13" customWidth="1" min="23" max="23"/>
    <col width="24" customWidth="1" min="24" max="24"/>
  </cols>
  <sheetData>
    <row r="1" ht="42" customHeight="1">
      <c r="A1" s="1" t="inlineStr">
        <is>
          <t>ID véhicule</t>
        </is>
      </c>
      <c r="B1" s="1" t="inlineStr">
        <is>
          <t>Immatriculation</t>
        </is>
      </c>
      <c r="C1" s="1" t="inlineStr">
        <is>
          <t>Marque / modèle</t>
        </is>
      </c>
      <c r="D1" s="1" t="inlineStr">
        <is>
          <t>Type de véhicule</t>
        </is>
      </c>
      <c r="E1" s="1" t="inlineStr">
        <is>
          <t>Conducteur référent</t>
        </is>
      </c>
      <c r="F1" s="1" t="inlineStr">
        <is>
          <t>Ville d'affectation</t>
        </is>
      </c>
      <c r="G1" s="1" t="inlineStr">
        <is>
          <t>Date de mise en circulation</t>
        </is>
      </c>
      <c r="H1" s="1" t="inlineStr">
        <is>
          <t>Kilométrage initial</t>
        </is>
      </c>
      <c r="I1" s="1" t="inlineStr">
        <is>
          <t>Kilométrage actuel</t>
        </is>
      </c>
      <c r="J1" s="1" t="inlineStr">
        <is>
          <t>Kilomètres parcourus</t>
        </is>
      </c>
      <c r="K1" s="1" t="inlineStr">
        <is>
          <t>Dernier entretien</t>
        </is>
      </c>
      <c r="L1" s="1" t="inlineStr">
        <is>
          <t>Prochain entretien à</t>
        </is>
      </c>
      <c r="M1" s="1" t="inlineStr">
        <is>
          <t>Kilomètres avant entretien</t>
        </is>
      </c>
      <c r="N1" s="1" t="inlineStr">
        <is>
          <t>Date du prochain contrôle technique</t>
        </is>
      </c>
      <c r="O1" s="1" t="inlineStr">
        <is>
          <t>Jours avant contrôle</t>
        </is>
      </c>
      <c r="P1" s="1" t="inlineStr">
        <is>
          <t>Litres consommés – mois</t>
        </is>
      </c>
      <c r="Q1" s="1" t="inlineStr">
        <is>
          <t>Prix moyen carburant (€ / L)</t>
        </is>
      </c>
      <c r="R1" s="1" t="inlineStr">
        <is>
          <t>Dépenses carburant (€)</t>
        </is>
      </c>
      <c r="S1" s="1" t="inlineStr">
        <is>
          <t>Dépenses entretien (€)</t>
        </is>
      </c>
      <c r="T1" s="1" t="inlineStr">
        <is>
          <t>Assurance annuelle (€)</t>
        </is>
      </c>
      <c r="U1" s="1" t="inlineStr">
        <is>
          <t>Coût total (€)</t>
        </is>
      </c>
      <c r="V1" s="1" t="inlineStr">
        <is>
          <t>Coût au kilomètre (€)</t>
        </is>
      </c>
      <c r="W1" s="1" t="inlineStr">
        <is>
          <t>Statut</t>
        </is>
      </c>
      <c r="X1" s="1" t="inlineStr">
        <is>
          <t>Observations</t>
        </is>
      </c>
    </row>
    <row r="2">
      <c r="A2" s="2" t="inlineStr">
        <is>
          <t>VH-001</t>
        </is>
      </c>
      <c r="B2" s="3" t="inlineStr">
        <is>
          <t>AB-123-CD</t>
        </is>
      </c>
      <c r="C2" s="3" t="inlineStr">
        <is>
          <t>Renault Clio</t>
        </is>
      </c>
      <c r="D2" s="4" t="inlineStr">
        <is>
          <t>Citadine</t>
        </is>
      </c>
      <c r="E2" s="3" t="inlineStr">
        <is>
          <t>Camille</t>
        </is>
      </c>
      <c r="F2" s="3" t="inlineStr">
        <is>
          <t>Paris</t>
        </is>
      </c>
      <c r="G2" s="33" t="n">
        <v>43539</v>
      </c>
      <c r="H2" s="34" t="n">
        <v>18200</v>
      </c>
      <c r="I2" s="34" t="n">
        <v>32400</v>
      </c>
      <c r="J2" s="35">
        <f>I2-H2</f>
        <v/>
      </c>
      <c r="K2" s="33" t="n">
        <v>46042</v>
      </c>
      <c r="L2" s="34" t="n">
        <v>45000</v>
      </c>
      <c r="M2" s="35">
        <f>L2-I2</f>
        <v/>
      </c>
      <c r="N2" s="33" t="n">
        <v>46279</v>
      </c>
      <c r="O2" s="8">
        <f>N2-TODAY()</f>
        <v/>
      </c>
      <c r="P2" s="4" t="n">
        <v>95</v>
      </c>
      <c r="Q2" s="36" t="n">
        <v>1.82</v>
      </c>
      <c r="R2" s="37">
        <f>P2*Q2</f>
        <v/>
      </c>
      <c r="S2" s="36" t="n">
        <v>240</v>
      </c>
      <c r="T2" s="36" t="n">
        <v>680</v>
      </c>
      <c r="U2" s="37">
        <f>R2+S2+T2</f>
        <v/>
      </c>
      <c r="V2" s="37">
        <f>IFERROR(U2/J2,0)</f>
        <v/>
      </c>
      <c r="W2" s="2">
        <f>IF(OR(M2&lt;=0,O2&lt;=30),"À surveiller","OK")</f>
        <v/>
      </c>
      <c r="X2" s="3" t="inlineStr">
        <is>
          <t>Ras</t>
        </is>
      </c>
    </row>
    <row r="3">
      <c r="A3" s="11" t="inlineStr">
        <is>
          <t>VH-002</t>
        </is>
      </c>
      <c r="B3" s="3" t="inlineStr">
        <is>
          <t>EF-456-GH</t>
        </is>
      </c>
      <c r="C3" s="3" t="inlineStr">
        <is>
          <t>Peugeot 208</t>
        </is>
      </c>
      <c r="D3" s="4" t="inlineStr">
        <is>
          <t>Citadine</t>
        </is>
      </c>
      <c r="E3" s="3" t="inlineStr">
        <is>
          <t>Julien</t>
        </is>
      </c>
      <c r="F3" s="3" t="inlineStr">
        <is>
          <t>Lyon</t>
        </is>
      </c>
      <c r="G3" s="33" t="n">
        <v>44014</v>
      </c>
      <c r="H3" s="34" t="n">
        <v>24500</v>
      </c>
      <c r="I3" s="34" t="n">
        <v>48900</v>
      </c>
      <c r="J3" s="38">
        <f>I3-H3</f>
        <v/>
      </c>
      <c r="K3" s="33" t="n">
        <v>46063</v>
      </c>
      <c r="L3" s="34" t="n">
        <v>52000</v>
      </c>
      <c r="M3" s="38">
        <f>L3-I3</f>
        <v/>
      </c>
      <c r="N3" s="33" t="n">
        <v>46331</v>
      </c>
      <c r="O3" s="13">
        <f>N3-TODAY()</f>
        <v/>
      </c>
      <c r="P3" s="4" t="n">
        <v>120</v>
      </c>
      <c r="Q3" s="36" t="n">
        <v>1.78</v>
      </c>
      <c r="R3" s="39">
        <f>P3*Q3</f>
        <v/>
      </c>
      <c r="S3" s="36" t="n">
        <v>180</v>
      </c>
      <c r="T3" s="36" t="n">
        <v>720</v>
      </c>
      <c r="U3" s="39">
        <f>R3+S3+T3</f>
        <v/>
      </c>
      <c r="V3" s="39">
        <f>IFERROR(U3/J3,0)</f>
        <v/>
      </c>
      <c r="W3" s="11">
        <f>IF(OR(M3&lt;=0,O3&lt;=30),"À surveiller","OK")</f>
        <v/>
      </c>
      <c r="X3" s="3" t="inlineStr">
        <is>
          <t>Ras</t>
        </is>
      </c>
    </row>
    <row r="4">
      <c r="A4" s="2" t="inlineStr">
        <is>
          <t>VH-003</t>
        </is>
      </c>
      <c r="B4" s="3" t="inlineStr">
        <is>
          <t>IJ-789-KL</t>
        </is>
      </c>
      <c r="C4" s="3" t="inlineStr">
        <is>
          <t>Citroën Berlingo</t>
        </is>
      </c>
      <c r="D4" s="4" t="inlineStr">
        <is>
          <t>Utilitaire</t>
        </is>
      </c>
      <c r="E4" s="3" t="inlineStr">
        <is>
          <t>Léa</t>
        </is>
      </c>
      <c r="F4" s="3" t="inlineStr">
        <is>
          <t>Marseille</t>
        </is>
      </c>
      <c r="G4" s="33" t="n">
        <v>43424</v>
      </c>
      <c r="H4" s="34" t="n">
        <v>68000</v>
      </c>
      <c r="I4" s="34" t="n">
        <v>98500</v>
      </c>
      <c r="J4" s="35">
        <f>I4-H4</f>
        <v/>
      </c>
      <c r="K4" s="33" t="n">
        <v>46006</v>
      </c>
      <c r="L4" s="34" t="n">
        <v>99000</v>
      </c>
      <c r="M4" s="35">
        <f>L4-I4</f>
        <v/>
      </c>
      <c r="N4" s="33" t="n">
        <v>46236</v>
      </c>
      <c r="O4" s="8">
        <f>N4-TODAY()</f>
        <v/>
      </c>
      <c r="P4" s="4" t="n">
        <v>220</v>
      </c>
      <c r="Q4" s="36" t="n">
        <v>1.85</v>
      </c>
      <c r="R4" s="37">
        <f>P4*Q4</f>
        <v/>
      </c>
      <c r="S4" s="36" t="n">
        <v>420</v>
      </c>
      <c r="T4" s="36" t="n">
        <v>950</v>
      </c>
      <c r="U4" s="37">
        <f>R4+S4+T4</f>
        <v/>
      </c>
      <c r="V4" s="37">
        <f>IFERROR(U4/J4,0)</f>
        <v/>
      </c>
      <c r="W4" s="2">
        <f>IF(OR(M4&lt;=0,O4&lt;=30),"À surveiller","OK")</f>
        <v/>
      </c>
      <c r="X4" s="3" t="inlineStr">
        <is>
          <t>Entretien proche</t>
        </is>
      </c>
    </row>
    <row r="5">
      <c r="A5" s="11" t="inlineStr">
        <is>
          <t>VH-004</t>
        </is>
      </c>
      <c r="B5" s="3" t="inlineStr">
        <is>
          <t>MN-012-OP</t>
        </is>
      </c>
      <c r="C5" s="3" t="inlineStr">
        <is>
          <t>Renault Kangoo</t>
        </is>
      </c>
      <c r="D5" s="4" t="inlineStr">
        <is>
          <t>Utilitaire</t>
        </is>
      </c>
      <c r="E5" s="3" t="inlineStr">
        <is>
          <t>Thomas</t>
        </is>
      </c>
      <c r="F5" s="3" t="inlineStr">
        <is>
          <t>Toulouse</t>
        </is>
      </c>
      <c r="G5" s="33" t="n">
        <v>44324</v>
      </c>
      <c r="H5" s="34" t="n">
        <v>35000</v>
      </c>
      <c r="I5" s="34" t="n">
        <v>51200</v>
      </c>
      <c r="J5" s="38">
        <f>I5-H5</f>
        <v/>
      </c>
      <c r="K5" s="33" t="n">
        <v>46086</v>
      </c>
      <c r="L5" s="34" t="n">
        <v>60000</v>
      </c>
      <c r="M5" s="38">
        <f>L5-I5</f>
        <v/>
      </c>
      <c r="N5" s="33" t="n">
        <v>46405</v>
      </c>
      <c r="O5" s="13">
        <f>N5-TODAY()</f>
        <v/>
      </c>
      <c r="P5" s="4" t="n">
        <v>180</v>
      </c>
      <c r="Q5" s="36" t="n">
        <v>1.76</v>
      </c>
      <c r="R5" s="39">
        <f>P5*Q5</f>
        <v/>
      </c>
      <c r="S5" s="36" t="n">
        <v>310</v>
      </c>
      <c r="T5" s="36" t="n">
        <v>890</v>
      </c>
      <c r="U5" s="39">
        <f>R5+S5+T5</f>
        <v/>
      </c>
      <c r="V5" s="39">
        <f>IFERROR(U5/J5,0)</f>
        <v/>
      </c>
      <c r="W5" s="11">
        <f>IF(OR(M5&lt;=0,O5&lt;=30),"À surveiller","OK")</f>
        <v/>
      </c>
      <c r="X5" s="3" t="inlineStr">
        <is>
          <t>Ras</t>
        </is>
      </c>
    </row>
    <row r="6">
      <c r="A6" s="2" t="inlineStr">
        <is>
          <t>VH-005</t>
        </is>
      </c>
      <c r="B6" s="3" t="inlineStr">
        <is>
          <t>QR-345-ST</t>
        </is>
      </c>
      <c r="C6" s="3" t="inlineStr">
        <is>
          <t>Toyota Yaris</t>
        </is>
      </c>
      <c r="D6" s="4" t="inlineStr">
        <is>
          <t>Citadine</t>
        </is>
      </c>
      <c r="E6" s="3" t="inlineStr">
        <is>
          <t>Chloé</t>
        </is>
      </c>
      <c r="F6" s="3" t="inlineStr">
        <is>
          <t>Bordeaux</t>
        </is>
      </c>
      <c r="G6" s="33" t="n">
        <v>44606</v>
      </c>
      <c r="H6" s="34" t="n">
        <v>21000</v>
      </c>
      <c r="I6" s="34" t="n">
        <v>28600</v>
      </c>
      <c r="J6" s="35">
        <f>I6-H6</f>
        <v/>
      </c>
      <c r="K6" s="33" t="n">
        <v>46124</v>
      </c>
      <c r="L6" s="34" t="n">
        <v>38000</v>
      </c>
      <c r="M6" s="35">
        <f>L6-I6</f>
        <v/>
      </c>
      <c r="N6" s="33" t="n">
        <v>46325</v>
      </c>
      <c r="O6" s="8">
        <f>N6-TODAY()</f>
        <v/>
      </c>
      <c r="P6" s="4" t="n">
        <v>85</v>
      </c>
      <c r="Q6" s="36" t="n">
        <v>1.88</v>
      </c>
      <c r="R6" s="37">
        <f>P6*Q6</f>
        <v/>
      </c>
      <c r="S6" s="36" t="n">
        <v>150</v>
      </c>
      <c r="T6" s="36" t="n">
        <v>620</v>
      </c>
      <c r="U6" s="37">
        <f>R6+S6+T6</f>
        <v/>
      </c>
      <c r="V6" s="37">
        <f>IFERROR(U6/J6,0)</f>
        <v/>
      </c>
      <c r="W6" s="2">
        <f>IF(OR(M6&lt;=0,O6&lt;=30),"À surveiller","OK")</f>
        <v/>
      </c>
      <c r="X6" s="3" t="inlineStr">
        <is>
          <t>Ras</t>
        </is>
      </c>
    </row>
    <row r="7">
      <c r="A7" s="11" t="inlineStr">
        <is>
          <t>VH-006</t>
        </is>
      </c>
      <c r="B7" s="3" t="inlineStr">
        <is>
          <t>UV-678-WX</t>
        </is>
      </c>
      <c r="C7" s="3" t="inlineStr">
        <is>
          <t>Peugeot Partner</t>
        </is>
      </c>
      <c r="D7" s="4" t="inlineStr">
        <is>
          <t>Utilitaire</t>
        </is>
      </c>
      <c r="E7" s="3" t="inlineStr">
        <is>
          <t>Nicolas</t>
        </is>
      </c>
      <c r="F7" s="3" t="inlineStr">
        <is>
          <t>Lille</t>
        </is>
      </c>
      <c r="G7" s="33" t="n">
        <v>43738</v>
      </c>
      <c r="H7" s="34" t="n">
        <v>75000</v>
      </c>
      <c r="I7" s="34" t="n">
        <v>112300</v>
      </c>
      <c r="J7" s="38">
        <f>I7-H7</f>
        <v/>
      </c>
      <c r="K7" s="33" t="n">
        <v>46030</v>
      </c>
      <c r="L7" s="34" t="n">
        <v>113000</v>
      </c>
      <c r="M7" s="38">
        <f>L7-I7</f>
        <v/>
      </c>
      <c r="N7" s="33" t="n">
        <v>46290</v>
      </c>
      <c r="O7" s="13">
        <f>N7-TODAY()</f>
        <v/>
      </c>
      <c r="P7" s="4" t="n">
        <v>210</v>
      </c>
      <c r="Q7" s="36" t="n">
        <v>1.72</v>
      </c>
      <c r="R7" s="39">
        <f>P7*Q7</f>
        <v/>
      </c>
      <c r="S7" s="36" t="n">
        <v>560</v>
      </c>
      <c r="T7" s="36" t="n">
        <v>980</v>
      </c>
      <c r="U7" s="39">
        <f>R7+S7+T7</f>
        <v/>
      </c>
      <c r="V7" s="39">
        <f>IFERROR(U7/J7,0)</f>
        <v/>
      </c>
      <c r="W7" s="11">
        <f>IF(OR(M7&lt;=0,O7&lt;=30),"À surveiller","OK")</f>
        <v/>
      </c>
      <c r="X7" s="3" t="inlineStr">
        <is>
          <t>Entretien imminent</t>
        </is>
      </c>
    </row>
    <row r="8">
      <c r="A8" s="2" t="inlineStr">
        <is>
          <t>VH-007</t>
        </is>
      </c>
      <c r="B8" s="3" t="inlineStr">
        <is>
          <t>YZ-901-AB</t>
        </is>
      </c>
      <c r="C8" s="3" t="inlineStr">
        <is>
          <t>Renault Clio</t>
        </is>
      </c>
      <c r="D8" s="4" t="inlineStr">
        <is>
          <t>Citadine</t>
        </is>
      </c>
      <c r="E8" s="3" t="inlineStr">
        <is>
          <t>Manon</t>
        </is>
      </c>
      <c r="F8" s="3" t="inlineStr">
        <is>
          <t>Nantes</t>
        </is>
      </c>
      <c r="G8" s="33" t="n">
        <v>43943</v>
      </c>
      <c r="H8" s="34" t="n">
        <v>42000</v>
      </c>
      <c r="I8" s="34" t="n">
        <v>61700</v>
      </c>
      <c r="J8" s="35">
        <f>I8-H8</f>
        <v/>
      </c>
      <c r="K8" s="33" t="n">
        <v>46145</v>
      </c>
      <c r="L8" s="34" t="n">
        <v>70000</v>
      </c>
      <c r="M8" s="35">
        <f>L8-I8</f>
        <v/>
      </c>
      <c r="N8" s="33" t="n">
        <v>46366</v>
      </c>
      <c r="O8" s="8">
        <f>N8-TODAY()</f>
        <v/>
      </c>
      <c r="P8" s="4" t="n">
        <v>110</v>
      </c>
      <c r="Q8" s="36" t="n">
        <v>1.8</v>
      </c>
      <c r="R8" s="37">
        <f>P8*Q8</f>
        <v/>
      </c>
      <c r="S8" s="36" t="n">
        <v>220</v>
      </c>
      <c r="T8" s="36" t="n">
        <v>700</v>
      </c>
      <c r="U8" s="37">
        <f>R8+S8+T8</f>
        <v/>
      </c>
      <c r="V8" s="37">
        <f>IFERROR(U8/J8,0)</f>
        <v/>
      </c>
      <c r="W8" s="2">
        <f>IF(OR(M8&lt;=0,O8&lt;=30),"À surveiller","OK")</f>
        <v/>
      </c>
      <c r="X8" s="3" t="inlineStr">
        <is>
          <t>Ras</t>
        </is>
      </c>
    </row>
    <row r="9">
      <c r="A9" s="11" t="inlineStr">
        <is>
          <t>VH-008</t>
        </is>
      </c>
      <c r="B9" s="3" t="inlineStr">
        <is>
          <t>CD-234-EF</t>
        </is>
      </c>
      <c r="C9" s="3" t="inlineStr">
        <is>
          <t>Citroën Berlingo</t>
        </is>
      </c>
      <c r="D9" s="4" t="inlineStr">
        <is>
          <t>Utilitaire</t>
        </is>
      </c>
      <c r="E9" s="3" t="inlineStr">
        <is>
          <t>Antoine</t>
        </is>
      </c>
      <c r="F9" s="3" t="inlineStr">
        <is>
          <t>Strasbourg</t>
        </is>
      </c>
      <c r="G9" s="33" t="n">
        <v>42897</v>
      </c>
      <c r="H9" s="34" t="n">
        <v>98000</v>
      </c>
      <c r="I9" s="34" t="n">
        <v>145000</v>
      </c>
      <c r="J9" s="38">
        <f>I9-H9</f>
        <v/>
      </c>
      <c r="K9" s="33" t="n">
        <v>45989</v>
      </c>
      <c r="L9" s="34" t="n">
        <v>145500</v>
      </c>
      <c r="M9" s="38">
        <f>L9-I9</f>
        <v/>
      </c>
      <c r="N9" s="33" t="n">
        <v>46254</v>
      </c>
      <c r="O9" s="13">
        <f>N9-TODAY()</f>
        <v/>
      </c>
      <c r="P9" s="4" t="n">
        <v>215</v>
      </c>
      <c r="Q9" s="36" t="n">
        <v>1.7</v>
      </c>
      <c r="R9" s="39">
        <f>P9*Q9</f>
        <v/>
      </c>
      <c r="S9" s="36" t="n">
        <v>640</v>
      </c>
      <c r="T9" s="36" t="n">
        <v>1050</v>
      </c>
      <c r="U9" s="39">
        <f>R9+S9+T9</f>
        <v/>
      </c>
      <c r="V9" s="39">
        <f>IFERROR(U9/J9,0)</f>
        <v/>
      </c>
      <c r="W9" s="11">
        <f>IF(OR(M9&lt;=0,O9&lt;=30),"À surveiller","OK")</f>
        <v/>
      </c>
      <c r="X9" s="3" t="inlineStr">
        <is>
          <t>Entretien dépassé</t>
        </is>
      </c>
    </row>
    <row r="10">
      <c r="A10" s="2" t="inlineStr">
        <is>
          <t>VH-009</t>
        </is>
      </c>
      <c r="B10" s="3" t="inlineStr">
        <is>
          <t>GH-567-IJ</t>
        </is>
      </c>
      <c r="C10" s="3" t="inlineStr">
        <is>
          <t>Peugeot 208</t>
        </is>
      </c>
      <c r="D10" s="4" t="inlineStr">
        <is>
          <t>Citadine</t>
        </is>
      </c>
      <c r="E10" s="3" t="inlineStr">
        <is>
          <t>Sarah</t>
        </is>
      </c>
      <c r="F10" s="3" t="inlineStr">
        <is>
          <t>Rennes</t>
        </is>
      </c>
      <c r="G10" s="33" t="n">
        <v>44474</v>
      </c>
      <c r="H10" s="34" t="n">
        <v>30000</v>
      </c>
      <c r="I10" s="34" t="n">
        <v>44800</v>
      </c>
      <c r="J10" s="35">
        <f>I10-H10</f>
        <v/>
      </c>
      <c r="K10" s="33" t="n">
        <v>46188</v>
      </c>
      <c r="L10" s="34" t="n">
        <v>50000</v>
      </c>
      <c r="M10" s="35">
        <f>L10-I10</f>
        <v/>
      </c>
      <c r="N10" s="33" t="n">
        <v>46426</v>
      </c>
      <c r="O10" s="8">
        <f>N10-TODAY()</f>
        <v/>
      </c>
      <c r="P10" s="4" t="n">
        <v>95</v>
      </c>
      <c r="Q10" s="36" t="n">
        <v>1.9</v>
      </c>
      <c r="R10" s="37">
        <f>P10*Q10</f>
        <v/>
      </c>
      <c r="S10" s="36" t="n">
        <v>190</v>
      </c>
      <c r="T10" s="36" t="n">
        <v>680</v>
      </c>
      <c r="U10" s="37">
        <f>R10+S10+T10</f>
        <v/>
      </c>
      <c r="V10" s="37">
        <f>IFERROR(U10/J10,0)</f>
        <v/>
      </c>
      <c r="W10" s="2">
        <f>IF(OR(M10&lt;=0,O10&lt;=30),"À surveiller","OK")</f>
        <v/>
      </c>
      <c r="X10" s="3" t="inlineStr">
        <is>
          <t>Ras</t>
        </is>
      </c>
    </row>
    <row r="11">
      <c r="A11" s="11" t="inlineStr">
        <is>
          <t>VH-010</t>
        </is>
      </c>
      <c r="B11" s="3" t="inlineStr">
        <is>
          <t>KL-890-MN</t>
        </is>
      </c>
      <c r="C11" s="3" t="inlineStr">
        <is>
          <t>Toyota Yaris</t>
        </is>
      </c>
      <c r="D11" s="4" t="inlineStr">
        <is>
          <t>Citadine</t>
        </is>
      </c>
      <c r="E11" s="3" t="inlineStr">
        <is>
          <t>Maxime</t>
        </is>
      </c>
      <c r="F11" s="3" t="inlineStr">
        <is>
          <t>Montpellier</t>
        </is>
      </c>
      <c r="G11" s="33" t="n">
        <v>44792</v>
      </c>
      <c r="H11" s="34" t="n">
        <v>15000</v>
      </c>
      <c r="I11" s="34" t="n">
        <v>22900</v>
      </c>
      <c r="J11" s="38">
        <f>I11-H11</f>
        <v/>
      </c>
      <c r="K11" s="33" t="n">
        <v>46170</v>
      </c>
      <c r="L11" s="34" t="n">
        <v>32000</v>
      </c>
      <c r="M11" s="38">
        <f>L11-I11</f>
        <v/>
      </c>
      <c r="N11" s="33" t="n">
        <v>46231</v>
      </c>
      <c r="O11" s="13">
        <f>N11-TODAY()</f>
        <v/>
      </c>
      <c r="P11" s="4" t="n">
        <v>65</v>
      </c>
      <c r="Q11" s="36" t="n">
        <v>1.92</v>
      </c>
      <c r="R11" s="39">
        <f>P11*Q11</f>
        <v/>
      </c>
      <c r="S11" s="36" t="n">
        <v>130</v>
      </c>
      <c r="T11" s="36" t="n">
        <v>590</v>
      </c>
      <c r="U11" s="39">
        <f>R11+S11+T11</f>
        <v/>
      </c>
      <c r="V11" s="39">
        <f>IFERROR(U11/J11,0)</f>
        <v/>
      </c>
      <c r="W11" s="11">
        <f>IF(OR(M11&lt;=0,O11&lt;=30),"À surveiller","OK")</f>
        <v/>
      </c>
      <c r="X11" s="3" t="inlineStr">
        <is>
          <t>Contrôle technique proche</t>
        </is>
      </c>
    </row>
  </sheetData>
  <autoFilter ref="A1:X11"/>
  <conditionalFormatting sqref="W2:W11">
    <cfRule type="expression" priority="1" dxfId="0" stopIfTrue="1">
      <formula>W2="À surveiller"</formula>
    </cfRule>
    <cfRule type="expression" priority="2" dxfId="1" stopIfTrue="1">
      <formula>W2="OK"</formula>
    </cfRule>
  </conditionalFormatting>
  <conditionalFormatting sqref="M2:M11">
    <cfRule type="expression" priority="3" dxfId="2" stopIfTrue="1">
      <formula>M2&lt;=1000</formula>
    </cfRule>
  </conditionalFormatting>
  <conditionalFormatting sqref="O2:O11">
    <cfRule type="expression" priority="4" dxfId="0" stopIfTrue="1">
      <formula>O2&lt;=30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2" customWidth="1" min="3" max="3"/>
    <col width="18" customWidth="1" min="4" max="4"/>
    <col width="18" customWidth="1" min="5" max="5"/>
    <col width="2" customWidth="1" min="6" max="6"/>
    <col width="16" customWidth="1" min="7" max="7"/>
    <col width="18" customWidth="1" min="8" max="8"/>
  </cols>
  <sheetData>
    <row r="1">
      <c r="A1" s="15" t="inlineStr">
        <is>
          <t>Tableau de bord de la flotte</t>
        </is>
      </c>
    </row>
    <row r="2">
      <c r="A2" s="16" t="inlineStr">
        <is>
          <t>Indicateurs clés – mise à jour automatique</t>
        </is>
      </c>
    </row>
    <row r="3"/>
    <row r="4">
      <c r="A4" s="17" t="inlineStr">
        <is>
          <t>Nombre total de véhicules</t>
        </is>
      </c>
      <c r="B4" s="18">
        <f>COUNTA('Suivi véhicules'!A2:A11)</f>
        <v/>
      </c>
      <c r="G4" s="19" t="inlineStr">
        <is>
          <t>Statut</t>
        </is>
      </c>
      <c r="H4" s="19" t="inlineStr">
        <is>
          <t>Nombre</t>
        </is>
      </c>
    </row>
    <row r="5">
      <c r="A5" s="17" t="inlineStr">
        <is>
          <t>Kilométrage moyen parcouru</t>
        </is>
      </c>
      <c r="B5" s="40">
        <f>AVERAGE('Suivi véhicules'!J2:J11)</f>
        <v/>
      </c>
      <c r="G5" s="21" t="inlineStr">
        <is>
          <t>OK</t>
        </is>
      </c>
      <c r="H5" s="21">
        <f>COUNTIF('Suivi véhicules'!W2:W11,"OK")</f>
        <v/>
      </c>
    </row>
    <row r="6">
      <c r="A6" s="17" t="inlineStr">
        <is>
          <t>Dépenses totales de la flotte</t>
        </is>
      </c>
      <c r="B6" s="41">
        <f>SUM('Suivi véhicules'!U2:U11)</f>
        <v/>
      </c>
      <c r="G6" s="21" t="inlineStr">
        <is>
          <t>À surveiller</t>
        </is>
      </c>
      <c r="H6" s="21">
        <f>COUNTIF('Suivi véhicules'!W2:W11,"À surveiller")</f>
        <v/>
      </c>
    </row>
    <row r="7">
      <c r="A7" s="17" t="inlineStr">
        <is>
          <t>Coût moyen au kilomètre</t>
        </is>
      </c>
      <c r="B7" s="41">
        <f>AVERAGE('Suivi véhicules'!V2:V11)</f>
        <v/>
      </c>
    </row>
    <row r="8">
      <c r="A8" s="17" t="inlineStr">
        <is>
          <t>Véhicules à surveiller</t>
        </is>
      </c>
      <c r="B8" s="18">
        <f>COUNTIF('Suivi véhicules'!W2:W11,"À surveiller")</f>
        <v/>
      </c>
    </row>
    <row r="9">
      <c r="A9" s="17" t="inlineStr">
        <is>
          <t>Pourcentage de véhicules conformes</t>
        </is>
      </c>
      <c r="B9" s="42">
        <f>IFERROR(COUNTIF('Suivi véhicules'!W2:W11,"OK")/COUNTA('Suivi véhicules'!A2:A11),0)</f>
        <v/>
      </c>
      <c r="G9" s="19" t="inlineStr">
        <is>
          <t>Véhicule</t>
        </is>
      </c>
      <c r="H9" s="19" t="inlineStr">
        <is>
          <t>Dépenses totales (€)</t>
        </is>
      </c>
    </row>
    <row r="10">
      <c r="G10">
        <f>'Suivi véhicules'!A2</f>
        <v/>
      </c>
      <c r="H10" s="43">
        <f>'Suivi véhicules'!U2</f>
        <v/>
      </c>
    </row>
    <row r="11">
      <c r="A11" s="16" t="inlineStr">
        <is>
          <t>Synthèse par ville</t>
        </is>
      </c>
      <c r="G11">
        <f>'Suivi véhicules'!A3</f>
        <v/>
      </c>
      <c r="H11" s="43">
        <f>'Suivi véhicules'!U3</f>
        <v/>
      </c>
    </row>
    <row r="12">
      <c r="A12" s="1" t="inlineStr">
        <is>
          <t>Ville</t>
        </is>
      </c>
      <c r="B12" s="1" t="inlineStr">
        <is>
          <t>Nombre de véhicules</t>
        </is>
      </c>
      <c r="C12" s="1" t="inlineStr">
        <is>
          <t>Kilomètres parcourus</t>
        </is>
      </c>
      <c r="D12" s="1" t="inlineStr">
        <is>
          <t>Dépenses totales</t>
        </is>
      </c>
      <c r="E12" s="1" t="inlineStr">
        <is>
          <t>Coût moyen au km</t>
        </is>
      </c>
      <c r="G12">
        <f>'Suivi véhicules'!A4</f>
        <v/>
      </c>
      <c r="H12" s="43">
        <f>'Suivi véhicules'!U4</f>
        <v/>
      </c>
    </row>
    <row r="13">
      <c r="A13" s="25" t="inlineStr">
        <is>
          <t>Paris</t>
        </is>
      </c>
      <c r="B13" s="11">
        <f>COUNTIF('Suivi véhicules'!F2:F11,A13)</f>
        <v/>
      </c>
      <c r="C13" s="38">
        <f>SUMIF('Suivi véhicules'!F2:F11,A13,'Suivi véhicules'!J2:J11)</f>
        <v/>
      </c>
      <c r="D13" s="39">
        <f>SUMIF('Suivi véhicules'!F2:F11,A13,'Suivi véhicules'!U2:U11)</f>
        <v/>
      </c>
      <c r="E13" s="39">
        <f>IFERROR(D13/C13,0)</f>
        <v/>
      </c>
      <c r="G13">
        <f>'Suivi véhicules'!A5</f>
        <v/>
      </c>
      <c r="H13" s="43">
        <f>'Suivi véhicules'!U5</f>
        <v/>
      </c>
    </row>
    <row r="14">
      <c r="A14" s="26" t="inlineStr">
        <is>
          <t>Lyon</t>
        </is>
      </c>
      <c r="B14" s="2">
        <f>COUNTIF('Suivi véhicules'!F2:F11,A14)</f>
        <v/>
      </c>
      <c r="C14" s="35">
        <f>SUMIF('Suivi véhicules'!F2:F11,A14,'Suivi véhicules'!J2:J11)</f>
        <v/>
      </c>
      <c r="D14" s="37">
        <f>SUMIF('Suivi véhicules'!F2:F11,A14,'Suivi véhicules'!U2:U11)</f>
        <v/>
      </c>
      <c r="E14" s="37">
        <f>IFERROR(D14/C14,0)</f>
        <v/>
      </c>
      <c r="G14">
        <f>'Suivi véhicules'!A6</f>
        <v/>
      </c>
      <c r="H14" s="43">
        <f>'Suivi véhicules'!U6</f>
        <v/>
      </c>
    </row>
    <row r="15">
      <c r="A15" s="25" t="inlineStr">
        <is>
          <t>Marseille</t>
        </is>
      </c>
      <c r="B15" s="11">
        <f>COUNTIF('Suivi véhicules'!F2:F11,A15)</f>
        <v/>
      </c>
      <c r="C15" s="38">
        <f>SUMIF('Suivi véhicules'!F2:F11,A15,'Suivi véhicules'!J2:J11)</f>
        <v/>
      </c>
      <c r="D15" s="39">
        <f>SUMIF('Suivi véhicules'!F2:F11,A15,'Suivi véhicules'!U2:U11)</f>
        <v/>
      </c>
      <c r="E15" s="39">
        <f>IFERROR(D15/C15,0)</f>
        <v/>
      </c>
      <c r="G15">
        <f>'Suivi véhicules'!A7</f>
        <v/>
      </c>
      <c r="H15" s="43">
        <f>'Suivi véhicules'!U7</f>
        <v/>
      </c>
    </row>
    <row r="16">
      <c r="A16" s="26" t="inlineStr">
        <is>
          <t>Toulouse</t>
        </is>
      </c>
      <c r="B16" s="2">
        <f>COUNTIF('Suivi véhicules'!F2:F11,A16)</f>
        <v/>
      </c>
      <c r="C16" s="35">
        <f>SUMIF('Suivi véhicules'!F2:F11,A16,'Suivi véhicules'!J2:J11)</f>
        <v/>
      </c>
      <c r="D16" s="37">
        <f>SUMIF('Suivi véhicules'!F2:F11,A16,'Suivi véhicules'!U2:U11)</f>
        <v/>
      </c>
      <c r="E16" s="37">
        <f>IFERROR(D16/C16,0)</f>
        <v/>
      </c>
      <c r="G16">
        <f>'Suivi véhicules'!A8</f>
        <v/>
      </c>
      <c r="H16" s="43">
        <f>'Suivi véhicules'!U8</f>
        <v/>
      </c>
    </row>
    <row r="17">
      <c r="A17" s="25" t="inlineStr">
        <is>
          <t>Bordeaux</t>
        </is>
      </c>
      <c r="B17" s="11">
        <f>COUNTIF('Suivi véhicules'!F2:F11,A17)</f>
        <v/>
      </c>
      <c r="C17" s="38">
        <f>SUMIF('Suivi véhicules'!F2:F11,A17,'Suivi véhicules'!J2:J11)</f>
        <v/>
      </c>
      <c r="D17" s="39">
        <f>SUMIF('Suivi véhicules'!F2:F11,A17,'Suivi véhicules'!U2:U11)</f>
        <v/>
      </c>
      <c r="E17" s="39">
        <f>IFERROR(D17/C17,0)</f>
        <v/>
      </c>
      <c r="G17">
        <f>'Suivi véhicules'!A9</f>
        <v/>
      </c>
      <c r="H17" s="43">
        <f>'Suivi véhicules'!U9</f>
        <v/>
      </c>
    </row>
    <row r="18">
      <c r="A18" s="26" t="inlineStr">
        <is>
          <t>Lille</t>
        </is>
      </c>
      <c r="B18" s="2">
        <f>COUNTIF('Suivi véhicules'!F2:F11,A18)</f>
        <v/>
      </c>
      <c r="C18" s="35">
        <f>SUMIF('Suivi véhicules'!F2:F11,A18,'Suivi véhicules'!J2:J11)</f>
        <v/>
      </c>
      <c r="D18" s="37">
        <f>SUMIF('Suivi véhicules'!F2:F11,A18,'Suivi véhicules'!U2:U11)</f>
        <v/>
      </c>
      <c r="E18" s="37">
        <f>IFERROR(D18/C18,0)</f>
        <v/>
      </c>
      <c r="G18">
        <f>'Suivi véhicules'!A10</f>
        <v/>
      </c>
      <c r="H18" s="43">
        <f>'Suivi véhicules'!U10</f>
        <v/>
      </c>
    </row>
    <row r="19">
      <c r="A19" s="25" t="inlineStr">
        <is>
          <t>Nantes</t>
        </is>
      </c>
      <c r="B19" s="11">
        <f>COUNTIF('Suivi véhicules'!F2:F11,A19)</f>
        <v/>
      </c>
      <c r="C19" s="38">
        <f>SUMIF('Suivi véhicules'!F2:F11,A19,'Suivi véhicules'!J2:J11)</f>
        <v/>
      </c>
      <c r="D19" s="39">
        <f>SUMIF('Suivi véhicules'!F2:F11,A19,'Suivi véhicules'!U2:U11)</f>
        <v/>
      </c>
      <c r="E19" s="39">
        <f>IFERROR(D19/C19,0)</f>
        <v/>
      </c>
      <c r="G19">
        <f>'Suivi véhicules'!A11</f>
        <v/>
      </c>
      <c r="H19" s="43">
        <f>'Suivi véhicules'!U11</f>
        <v/>
      </c>
    </row>
    <row r="20">
      <c r="A20" s="26" t="inlineStr">
        <is>
          <t>Strasbourg</t>
        </is>
      </c>
      <c r="B20" s="2">
        <f>COUNTIF('Suivi véhicules'!F2:F11,A20)</f>
        <v/>
      </c>
      <c r="C20" s="35">
        <f>SUMIF('Suivi véhicules'!F2:F11,A20,'Suivi véhicules'!J2:J11)</f>
        <v/>
      </c>
      <c r="D20" s="37">
        <f>SUMIF('Suivi véhicules'!F2:F11,A20,'Suivi véhicules'!U2:U11)</f>
        <v/>
      </c>
      <c r="E20" s="37">
        <f>IFERROR(D20/C20,0)</f>
        <v/>
      </c>
    </row>
    <row r="21">
      <c r="A21" s="25" t="inlineStr">
        <is>
          <t>Rennes</t>
        </is>
      </c>
      <c r="B21" s="11">
        <f>COUNTIF('Suivi véhicules'!F2:F11,A21)</f>
        <v/>
      </c>
      <c r="C21" s="38">
        <f>SUMIF('Suivi véhicules'!F2:F11,A21,'Suivi véhicules'!J2:J11)</f>
        <v/>
      </c>
      <c r="D21" s="39">
        <f>SUMIF('Suivi véhicules'!F2:F11,A21,'Suivi véhicules'!U2:U11)</f>
        <v/>
      </c>
      <c r="E21" s="39">
        <f>IFERROR(D21/C21,0)</f>
        <v/>
      </c>
    </row>
    <row r="22">
      <c r="A22" s="26" t="inlineStr">
        <is>
          <t>Montpellier</t>
        </is>
      </c>
      <c r="B22" s="2">
        <f>COUNTIF('Suivi véhicules'!F2:F11,A22)</f>
        <v/>
      </c>
      <c r="C22" s="35">
        <f>SUMIF('Suivi véhicules'!F2:F11,A22,'Suivi véhicules'!J2:J11)</f>
        <v/>
      </c>
      <c r="D22" s="37">
        <f>SUMIF('Suivi véhicules'!F2:F11,A22,'Suivi véhicules'!U2:U11)</f>
        <v/>
      </c>
      <c r="E22" s="37">
        <f>IFERROR(D22/C22,0)</f>
        <v/>
      </c>
    </row>
    <row r="23"/>
    <row r="24">
      <c r="A24" s="16" t="inlineStr">
        <is>
          <t>Recherche conducteur référent par immatriculation</t>
        </is>
      </c>
    </row>
    <row r="25">
      <c r="A25" s="27" t="inlineStr">
        <is>
          <t>Immatriculation (saisie)</t>
        </is>
      </c>
      <c r="B25" s="28" t="inlineStr">
        <is>
          <t>AB-123-CD</t>
        </is>
      </c>
    </row>
    <row r="26">
      <c r="A26" s="27" t="inlineStr">
        <is>
          <t>Conducteur référent</t>
        </is>
      </c>
      <c r="B26" s="29">
        <f>IFERROR(VLOOKUP(B25,'Suivi véhicules'!B:E,4,FALSE),"Non renseigné")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</cols>
  <sheetData>
    <row r="1">
      <c r="A1" s="15" t="inlineStr">
        <is>
          <t>Mode d'emploi – Tableau de suivi véhicule</t>
        </is>
      </c>
    </row>
    <row r="2"/>
    <row r="3">
      <c r="A3" s="30" t="inlineStr">
        <is>
          <t>Objectif du fichier</t>
        </is>
      </c>
    </row>
    <row r="4" ht="60" customHeight="1">
      <c r="A4" s="31" t="inlineStr">
        <is>
          <t>Ce classeur permet de suivre l'ensemble des véhicules d'une flotte : kilométrage, consommation de carburant, coûts d'entretien, échéances réglementaires (contrôle technique, assurance) et coût au kilomètre.</t>
        </is>
      </c>
      <c r="B4" s="32" t="n"/>
    </row>
    <row r="5"/>
    <row r="6">
      <c r="A6" s="30" t="inlineStr">
        <is>
          <t>Feuille « Suivi véhicules »</t>
        </is>
      </c>
    </row>
    <row r="7" ht="60" customHeight="1">
      <c r="A7" s="31" t="inlineStr">
        <is>
          <t>Saisissez un véhicule par ligne. Les cellules à fond jaune pâle sont à compléter : immatriculation, modèle, conducteur, ville, dates, kilométrages, litres consommés, prix du carburant et dépenses. Les autres colonnes (kilomètres parcourus, jours avant contrôle, coût total, coût au km, statut) se calculent automatiquement.</t>
        </is>
      </c>
      <c r="B7" s="32" t="n"/>
    </row>
    <row r="8"/>
    <row r="9">
      <c r="A9" s="30" t="inlineStr">
        <is>
          <t>Cellules jaunes à compléter</t>
        </is>
      </c>
    </row>
    <row r="10" ht="60" customHeight="1">
      <c r="A10" s="31" t="inlineStr">
        <is>
          <t>Les cellules jaunes signalent les zones de saisie. Ne modifiez pas les cellules blanches ou grisées : elles contiennent des formules.</t>
        </is>
      </c>
      <c r="B10" s="32" t="n"/>
    </row>
    <row r="11"/>
    <row r="12">
      <c r="A12" s="30" t="inlineStr">
        <is>
          <t>Fréquence de mise à jour</t>
        </is>
      </c>
    </row>
    <row r="13" ht="60" customHeight="1">
      <c r="A13" s="31" t="inlineStr">
        <is>
          <t>Mettez le tableau à jour chaque semaine, ou après chaque plein de carburant et chaque intervention d'entretien, afin que les alertes restent fiables.</t>
        </is>
      </c>
      <c r="B13" s="32" t="n"/>
    </row>
    <row r="14"/>
    <row r="15">
      <c r="A15" s="30" t="inlineStr">
        <is>
          <t>Factures</t>
        </is>
      </c>
    </row>
    <row r="16" ht="60" customHeight="1">
      <c r="A16" s="31" t="inlineStr">
        <is>
          <t>Conservez toutes les factures de carburant et d'entretien : elles justifient les montants saisis et sont indispensables en cas de contrôle ou de déclaration fiscale.</t>
        </is>
      </c>
      <c r="B16" s="32" t="n"/>
    </row>
    <row r="17"/>
    <row r="18">
      <c r="A18" s="30" t="inlineStr">
        <is>
          <t>Alertes et seuils personnalisables</t>
        </is>
      </c>
    </row>
    <row r="19" ht="60" customHeight="1">
      <c r="A19" s="31" t="inlineStr">
        <is>
          <t>Le statut « À surveiller » apparaît si l'entretien est dépassé ou si le contrôle technique a lieu dans moins de 30 jours. Le kilométrage avant entretien inférieur à 1 000 km est surligné en orange. Vous pouvez adapter ces seuils dans les formules des colonnes W et de la mise en forme conditionnelle.</t>
        </is>
      </c>
      <c r="B19" s="32" t="n"/>
    </row>
    <row r="20"/>
    <row r="21">
      <c r="A21" s="30" t="inlineStr">
        <is>
          <t>Données personnelles (RGPD)</t>
        </is>
      </c>
    </row>
    <row r="22" ht="60" customHeight="1">
      <c r="A22" s="31" t="inlineStr">
        <is>
          <t>Les noms des conducteurs sont des données nominatives. Limitez leur diffusion, sécurisez le fichier (mot de passe, accès restreint) et informez les personnes concernées conformément au RGPD.</t>
        </is>
      </c>
      <c r="B22" s="32" t="n"/>
    </row>
    <row r="23"/>
    <row r="24">
      <c r="A24" s="30" t="inlineStr">
        <is>
          <t>Échéances à surveiller</t>
        </is>
      </c>
    </row>
    <row r="25" ht="60" customHeight="1">
      <c r="A25" s="31" t="inlineStr">
        <is>
          <t>Vérifiez régulièrement : le contrôle technique (obligatoire tous les 2 ans pour un véhicule de plus de 4 ans), le renouvellement de l'assurance annuelle et les entretiens périodiques préconisés par le constructeur.</t>
        </is>
      </c>
      <c r="B25" s="32" t="n"/>
    </row>
    <row r="26"/>
    <row r="27">
      <c r="A27" s="30" t="inlineStr">
        <is>
          <t>Tableau de bord</t>
        </is>
      </c>
    </row>
    <row r="28" ht="60" customHeight="1">
      <c r="A28" s="31" t="inlineStr">
        <is>
          <t>La feuille « Tableau de bord » consolide automatiquement les indicateurs clés, la synthèse par ville, une recherche de conducteur par immatriculation et trois graphiques. Aucune saisie n'y est nécessaire.</t>
        </is>
      </c>
      <c r="B28" s="32" t="n"/>
    </row>
  </sheetData>
  <mergeCells count="19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  <mergeCell ref="A21:B21"/>
    <mergeCell ref="A22:B22"/>
    <mergeCell ref="A24:B24"/>
    <mergeCell ref="A25:B25"/>
    <mergeCell ref="A27:B27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2026-07-30T12:45:14Z</dcterms:created>
  <dcterms:modified xmlns:dcterms="http://purl.org/dc/terms/" xmlns:xsi="http://www.w3.org/2001/XMLSchema-instance" xsi:type="dcterms:W3CDTF">2026-07-30T12:45:14Z</dcterms:modified>
</cp:coreProperties>
</file>